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Integrated Budget Process\Final Pilot Submittals for Website\"/>
    </mc:Choice>
  </mc:AlternateContent>
  <bookViews>
    <workbookView xWindow="0" yWindow="0" windowWidth="28800" windowHeight="11472" tabRatio="871" firstSheet="1" activeTab="2"/>
  </bookViews>
  <sheets>
    <sheet name="Instructions" sheetId="24" r:id="rId1"/>
    <sheet name="Narrative" sheetId="2" r:id="rId2"/>
    <sheet name="Budget Worksheet" sheetId="19" r:id="rId3"/>
    <sheet name="Fall Headcount Enrollment" sheetId="26" state="hidden" r:id="rId4"/>
    <sheet name="Impact" sheetId="11" r:id="rId5"/>
    <sheet name="Recommendation " sheetId="28" r:id="rId6"/>
    <sheet name="Revenue" sheetId="27" r:id="rId7"/>
    <sheet name="Academic Data and Benchmark" sheetId="22" r:id="rId8"/>
    <sheet name="FT Salaries" sheetId="18" r:id="rId9"/>
    <sheet name="Division Worksheet" sheetId="16" state="hidden" r:id="rId10"/>
    <sheet name="Revised One-Time &amp; Capital" sheetId="10" state="hidden" r:id="rId11"/>
    <sheet name="Capital Equipment $1,000 +" sheetId="21" r:id="rId12"/>
    <sheet name="Equipment below $1,000" sheetId="23" r:id="rId13"/>
    <sheet name="Sheet1" sheetId="25" state="hidden" r:id="rId14"/>
    <sheet name="Account Codes" sheetId="12" state="hidden" r:id="rId15"/>
    <sheet name="DeptListing" sheetId="5" state="hidden" r:id="rId16"/>
    <sheet name="StratObjectives" sheetId="6" state="hidden" r:id="rId17"/>
  </sheets>
  <externalReferences>
    <externalReference r:id="rId18"/>
    <externalReference r:id="rId19"/>
    <externalReference r:id="rId20"/>
  </externalReferences>
  <definedNames>
    <definedName name="Dept1" localSheetId="7">DeptListing!$A$2:$A$39</definedName>
    <definedName name="Dept1" localSheetId="11">[1]DeptListing!$A$2:$A$39</definedName>
    <definedName name="Dept1" localSheetId="12">[2]DeptListing!$A$2:$A$39</definedName>
    <definedName name="Dept1" localSheetId="0">[3]DeptListing!$A$2:$A$39</definedName>
    <definedName name="Dept1">DeptListing!$A$2:$A$39</definedName>
    <definedName name="Depts">DeptListing!$A$2:$A$12</definedName>
    <definedName name="Depts.">DeptListing!$A$2:$A$12</definedName>
    <definedName name="_xlnm.Print_Area" localSheetId="7">'Academic Data and Benchmark'!$B$1:$L$46</definedName>
    <definedName name="_xlnm.Print_Area" localSheetId="2">'Budget Worksheet'!$A$1:$O$52</definedName>
    <definedName name="_xlnm.Print_Area" localSheetId="11">'Capital Equipment $1,000 +'!$A$1:$T$28</definedName>
    <definedName name="_xlnm.Print_Area" localSheetId="12">'Equipment below $1,000'!$A$2:$T$28</definedName>
    <definedName name="_xlnm.Print_Area" localSheetId="8">'FT Salaries'!$A$1:$G$17</definedName>
    <definedName name="_xlnm.Print_Area" localSheetId="4">Impact!$A$3:$F$35</definedName>
    <definedName name="_xlnm.Print_Area" localSheetId="0">Instructions!$A$1:$J$71</definedName>
    <definedName name="_xlnm.Print_Area" localSheetId="1">Narrative!$A$1:$I$42</definedName>
    <definedName name="_xlnm.Print_Titles" localSheetId="2">'Budget Worksheet'!$A:$B</definedName>
    <definedName name="_xlnm.Print_Titles" localSheetId="8">'FT Salaries'!$A:$B</definedName>
    <definedName name="StratObj">StratObjectives!$A$1:$A$10</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9" l="1"/>
  <c r="G16" i="19"/>
  <c r="H16" i="19"/>
  <c r="E16" i="19"/>
  <c r="H19" i="19"/>
  <c r="H42" i="19"/>
  <c r="H46" i="19"/>
  <c r="H10" i="19"/>
  <c r="G41" i="19"/>
  <c r="I38" i="19"/>
  <c r="E13" i="19"/>
  <c r="E45" i="19"/>
  <c r="F13" i="19"/>
  <c r="F45" i="19"/>
  <c r="G13" i="19"/>
  <c r="G45" i="19"/>
  <c r="D13" i="19"/>
  <c r="D45" i="19"/>
  <c r="K13" i="19"/>
  <c r="I10" i="19"/>
  <c r="H11" i="19"/>
  <c r="H13" i="19"/>
  <c r="H45" i="19"/>
  <c r="J10" i="19"/>
  <c r="F41" i="19"/>
  <c r="E41" i="19"/>
  <c r="D19" i="19"/>
  <c r="D41" i="19"/>
  <c r="Q55" i="26"/>
  <c r="P55" i="26"/>
  <c r="O55" i="26"/>
  <c r="N55" i="26"/>
  <c r="M55" i="26"/>
  <c r="Q54" i="26"/>
  <c r="P54" i="26"/>
  <c r="O54" i="26"/>
  <c r="N54" i="26"/>
  <c r="M54" i="26"/>
  <c r="Q53" i="26"/>
  <c r="P53" i="26"/>
  <c r="O53" i="26"/>
  <c r="N53" i="26"/>
  <c r="M53" i="26"/>
  <c r="Q52" i="26"/>
  <c r="P52" i="26"/>
  <c r="O52" i="26"/>
  <c r="N52" i="26"/>
  <c r="M52" i="26"/>
  <c r="Q51" i="26"/>
  <c r="P51" i="26"/>
  <c r="O51" i="26"/>
  <c r="N51" i="26"/>
  <c r="M51" i="26"/>
  <c r="Q50" i="26"/>
  <c r="P50" i="26"/>
  <c r="O50" i="26"/>
  <c r="N50" i="26"/>
  <c r="M50" i="26"/>
  <c r="Q49" i="26"/>
  <c r="P49" i="26"/>
  <c r="O49" i="26"/>
  <c r="N49" i="26"/>
  <c r="M49" i="26"/>
  <c r="Q48" i="26"/>
  <c r="P48" i="26"/>
  <c r="O48" i="26"/>
  <c r="N48" i="26"/>
  <c r="M48" i="26"/>
  <c r="Q47" i="26"/>
  <c r="P47" i="26"/>
  <c r="O47" i="26"/>
  <c r="N47" i="26"/>
  <c r="M47" i="26"/>
  <c r="Q46" i="26"/>
  <c r="R46" i="26"/>
  <c r="P46" i="26"/>
  <c r="O46" i="26"/>
  <c r="N46" i="26"/>
  <c r="M46" i="26"/>
  <c r="Q45" i="26"/>
  <c r="R45" i="26"/>
  <c r="P45" i="26"/>
  <c r="O45" i="26"/>
  <c r="N45" i="26"/>
  <c r="M45" i="26"/>
  <c r="Q44" i="26"/>
  <c r="P44" i="26"/>
  <c r="O44" i="26"/>
  <c r="N44" i="26"/>
  <c r="M44" i="26"/>
  <c r="Q43" i="26"/>
  <c r="R43" i="26"/>
  <c r="P43" i="26"/>
  <c r="O43" i="26"/>
  <c r="N43" i="26"/>
  <c r="M43" i="26"/>
  <c r="Q42" i="26"/>
  <c r="P42" i="26"/>
  <c r="O42" i="26"/>
  <c r="N42" i="26"/>
  <c r="M42" i="26"/>
  <c r="Q41" i="26"/>
  <c r="R41" i="26"/>
  <c r="P41" i="26"/>
  <c r="O41" i="26"/>
  <c r="N41" i="26"/>
  <c r="M41" i="26"/>
  <c r="Q40" i="26"/>
  <c r="R40" i="26"/>
  <c r="P40" i="26"/>
  <c r="O40" i="26"/>
  <c r="N40" i="26"/>
  <c r="M40" i="26"/>
  <c r="Q39" i="26"/>
  <c r="P39" i="26"/>
  <c r="O39" i="26"/>
  <c r="N39" i="26"/>
  <c r="M39" i="26"/>
  <c r="Q38" i="26"/>
  <c r="P38" i="26"/>
  <c r="O38" i="26"/>
  <c r="N38" i="26"/>
  <c r="M38" i="26"/>
  <c r="Q37" i="26"/>
  <c r="R37" i="26"/>
  <c r="P37" i="26"/>
  <c r="O37" i="26"/>
  <c r="N37" i="26"/>
  <c r="M37" i="26"/>
  <c r="Q36" i="26"/>
  <c r="R36" i="26"/>
  <c r="P36" i="26"/>
  <c r="O36" i="26"/>
  <c r="N36" i="26"/>
  <c r="M36" i="26"/>
  <c r="Q35" i="26"/>
  <c r="P35" i="26"/>
  <c r="O35" i="26"/>
  <c r="N35" i="26"/>
  <c r="M35" i="26"/>
  <c r="Q34" i="26"/>
  <c r="R34" i="26"/>
  <c r="P34" i="26"/>
  <c r="O34" i="26"/>
  <c r="N34" i="26"/>
  <c r="M34" i="26"/>
  <c r="Q33" i="26"/>
  <c r="P33" i="26"/>
  <c r="O33" i="26"/>
  <c r="N33" i="26"/>
  <c r="M33" i="26"/>
  <c r="Q32" i="26"/>
  <c r="P32" i="26"/>
  <c r="O32" i="26"/>
  <c r="N32" i="26"/>
  <c r="M32" i="26"/>
  <c r="Q31" i="26"/>
  <c r="P31" i="26"/>
  <c r="O31" i="26"/>
  <c r="N31" i="26"/>
  <c r="M31" i="26"/>
  <c r="Q30" i="26"/>
  <c r="P30" i="26"/>
  <c r="O30" i="26"/>
  <c r="N30" i="26"/>
  <c r="M30" i="26"/>
  <c r="Q29" i="26"/>
  <c r="R29" i="26"/>
  <c r="P29" i="26"/>
  <c r="O29" i="26"/>
  <c r="N29" i="26"/>
  <c r="M29" i="26"/>
  <c r="Q28" i="26"/>
  <c r="R28" i="26"/>
  <c r="P28" i="26"/>
  <c r="O28" i="26"/>
  <c r="N28" i="26"/>
  <c r="M28" i="26"/>
  <c r="Q27" i="26"/>
  <c r="P27" i="26"/>
  <c r="O27" i="26"/>
  <c r="N27" i="26"/>
  <c r="M27" i="26"/>
  <c r="Q26" i="26"/>
  <c r="R26" i="26"/>
  <c r="P26" i="26"/>
  <c r="O26" i="26"/>
  <c r="N26" i="26"/>
  <c r="M26" i="26"/>
  <c r="Q25" i="26"/>
  <c r="P25" i="26"/>
  <c r="O25" i="26"/>
  <c r="N25" i="26"/>
  <c r="M25" i="26"/>
  <c r="Q24" i="26"/>
  <c r="P24" i="26"/>
  <c r="O24" i="26"/>
  <c r="N24" i="26"/>
  <c r="M24" i="26"/>
  <c r="Q23" i="26"/>
  <c r="R23" i="26"/>
  <c r="P23" i="26"/>
  <c r="O23" i="26"/>
  <c r="N23" i="26"/>
  <c r="M23" i="26"/>
  <c r="Q22" i="26"/>
  <c r="P22" i="26"/>
  <c r="O22" i="26"/>
  <c r="N22" i="26"/>
  <c r="M22" i="26"/>
  <c r="Q21" i="26"/>
  <c r="P21" i="26"/>
  <c r="O21" i="26"/>
  <c r="N21" i="26"/>
  <c r="M21" i="26"/>
  <c r="Q20" i="26"/>
  <c r="R20" i="26"/>
  <c r="P20" i="26"/>
  <c r="O20" i="26"/>
  <c r="N20" i="26"/>
  <c r="M20" i="26"/>
  <c r="Q19" i="26"/>
  <c r="P19" i="26"/>
  <c r="O19" i="26"/>
  <c r="N19" i="26"/>
  <c r="M19" i="26"/>
  <c r="Q18" i="26"/>
  <c r="P18" i="26"/>
  <c r="O18" i="26"/>
  <c r="N18" i="26"/>
  <c r="M18" i="26"/>
  <c r="Q17" i="26"/>
  <c r="P17" i="26"/>
  <c r="O17" i="26"/>
  <c r="N17" i="26"/>
  <c r="M17" i="26"/>
  <c r="Q16" i="26"/>
  <c r="P16" i="26"/>
  <c r="O16" i="26"/>
  <c r="N16" i="26"/>
  <c r="M16" i="26"/>
  <c r="Q15" i="26"/>
  <c r="P15" i="26"/>
  <c r="O15" i="26"/>
  <c r="N15" i="26"/>
  <c r="M15" i="26"/>
  <c r="Q14" i="26"/>
  <c r="R14" i="26"/>
  <c r="P14" i="26"/>
  <c r="O14" i="26"/>
  <c r="N14" i="26"/>
  <c r="M14" i="26"/>
  <c r="Q13" i="26"/>
  <c r="P13" i="26"/>
  <c r="S13" i="26"/>
  <c r="O13" i="26"/>
  <c r="N13" i="26"/>
  <c r="M13" i="26"/>
  <c r="Q12" i="26"/>
  <c r="P12" i="26"/>
  <c r="O12" i="26"/>
  <c r="N12" i="26"/>
  <c r="M12" i="26"/>
  <c r="Q11" i="26"/>
  <c r="P11" i="26"/>
  <c r="S11" i="26"/>
  <c r="O11" i="26"/>
  <c r="N11" i="26"/>
  <c r="M11" i="26"/>
  <c r="Q10" i="26"/>
  <c r="R10" i="26"/>
  <c r="P10" i="26"/>
  <c r="O10" i="26"/>
  <c r="N10" i="26"/>
  <c r="M10" i="26"/>
  <c r="Q9" i="26"/>
  <c r="P9" i="26"/>
  <c r="O9" i="26"/>
  <c r="N9" i="26"/>
  <c r="M9" i="26"/>
  <c r="Q8" i="26"/>
  <c r="P8" i="26"/>
  <c r="S8" i="26"/>
  <c r="O8" i="26"/>
  <c r="N8" i="26"/>
  <c r="M8" i="26"/>
  <c r="Q7" i="26"/>
  <c r="R7" i="26"/>
  <c r="P7" i="26"/>
  <c r="O7" i="26"/>
  <c r="N7" i="26"/>
  <c r="M7" i="26"/>
  <c r="Q6" i="26"/>
  <c r="R25" i="26"/>
  <c r="P6" i="26"/>
  <c r="O6" i="26"/>
  <c r="N6" i="26"/>
  <c r="M6" i="26"/>
  <c r="Q5" i="26"/>
  <c r="R3" i="26"/>
  <c r="P5" i="26"/>
  <c r="O5" i="26"/>
  <c r="N5" i="26"/>
  <c r="M5" i="26"/>
  <c r="Q4" i="26"/>
  <c r="R38" i="26"/>
  <c r="P4" i="26"/>
  <c r="S4" i="26"/>
  <c r="O4" i="26"/>
  <c r="N4" i="26"/>
  <c r="M4" i="26"/>
  <c r="S3" i="26"/>
  <c r="Q3" i="26"/>
  <c r="P3" i="26"/>
  <c r="O3" i="26"/>
  <c r="N3" i="26"/>
  <c r="M3" i="26"/>
  <c r="R22" i="26"/>
  <c r="R32" i="26"/>
  <c r="R18" i="26"/>
  <c r="R39" i="26"/>
  <c r="H10" i="18"/>
  <c r="K8" i="19"/>
  <c r="J51" i="19"/>
  <c r="I51" i="19"/>
  <c r="G16" i="18"/>
  <c r="J24" i="19"/>
  <c r="J22" i="19"/>
  <c r="I22" i="19"/>
  <c r="I28" i="19"/>
  <c r="I24" i="19"/>
  <c r="J28" i="19"/>
  <c r="S28" i="23"/>
  <c r="S28" i="21"/>
  <c r="O9" i="21"/>
  <c r="O8" i="21"/>
  <c r="Q28" i="23"/>
  <c r="P28" i="23"/>
  <c r="O27" i="23"/>
  <c r="O26" i="23"/>
  <c r="O25" i="23"/>
  <c r="O24" i="23"/>
  <c r="O23" i="23"/>
  <c r="O22" i="23"/>
  <c r="O21" i="23"/>
  <c r="O20" i="23"/>
  <c r="O19" i="23"/>
  <c r="O18" i="23"/>
  <c r="O17" i="23"/>
  <c r="O16" i="23"/>
  <c r="O15" i="23"/>
  <c r="O14" i="23"/>
  <c r="O13" i="23"/>
  <c r="O12" i="23"/>
  <c r="O11" i="23"/>
  <c r="O10" i="23"/>
  <c r="A10" i="23"/>
  <c r="A11" i="23"/>
  <c r="A12" i="23"/>
  <c r="A13" i="23"/>
  <c r="A14" i="23"/>
  <c r="A15" i="23"/>
  <c r="A16" i="23"/>
  <c r="A17" i="23"/>
  <c r="A18" i="23"/>
  <c r="A19" i="23"/>
  <c r="A20" i="23"/>
  <c r="A21" i="23"/>
  <c r="A22" i="23"/>
  <c r="A23" i="23"/>
  <c r="A24" i="23"/>
  <c r="A25" i="23"/>
  <c r="A26" i="23"/>
  <c r="A27" i="23"/>
  <c r="O9" i="23"/>
  <c r="O8" i="23"/>
  <c r="O28" i="23"/>
  <c r="L34" i="22"/>
  <c r="J34" i="22"/>
  <c r="H34" i="22"/>
  <c r="G34" i="22"/>
  <c r="F34" i="22"/>
  <c r="D34" i="22"/>
  <c r="C34" i="22"/>
  <c r="L25" i="22"/>
  <c r="L26" i="22"/>
  <c r="J25" i="22"/>
  <c r="J26" i="22"/>
  <c r="I25" i="22"/>
  <c r="I26" i="22"/>
  <c r="G25" i="22"/>
  <c r="G26" i="22"/>
  <c r="F25" i="22"/>
  <c r="F26" i="22"/>
  <c r="D25" i="22"/>
  <c r="D26" i="22"/>
  <c r="C25" i="22"/>
  <c r="C26" i="22"/>
  <c r="L23" i="22"/>
  <c r="J23" i="22"/>
  <c r="I23" i="22"/>
  <c r="G23" i="22"/>
  <c r="F23" i="22"/>
  <c r="D23" i="22"/>
  <c r="C23" i="22"/>
  <c r="I19" i="22"/>
  <c r="G19" i="22"/>
  <c r="F19" i="22"/>
  <c r="D19" i="22"/>
  <c r="C19" i="22"/>
  <c r="B2" i="22"/>
  <c r="O27" i="21"/>
  <c r="O26" i="21"/>
  <c r="O25" i="21"/>
  <c r="O24" i="21"/>
  <c r="O23" i="21"/>
  <c r="O22" i="21"/>
  <c r="O21" i="21"/>
  <c r="O20" i="21"/>
  <c r="O19" i="21"/>
  <c r="O18" i="21"/>
  <c r="O17" i="21"/>
  <c r="O16" i="21"/>
  <c r="O15" i="21"/>
  <c r="O14" i="21"/>
  <c r="O13" i="21"/>
  <c r="O28" i="21"/>
  <c r="O12" i="21"/>
  <c r="O11" i="21"/>
  <c r="O10" i="21"/>
  <c r="A10" i="21"/>
  <c r="A11" i="21"/>
  <c r="A12" i="21"/>
  <c r="A13" i="21"/>
  <c r="A14" i="21"/>
  <c r="A15" i="21"/>
  <c r="A16" i="21"/>
  <c r="A17" i="21"/>
  <c r="A18" i="21"/>
  <c r="A19" i="21"/>
  <c r="A20" i="21"/>
  <c r="A21" i="21"/>
  <c r="A22" i="21"/>
  <c r="A23" i="21"/>
  <c r="A24" i="21"/>
  <c r="A25" i="21"/>
  <c r="A26" i="21"/>
  <c r="A27" i="21"/>
  <c r="Q28" i="21"/>
  <c r="P28" i="21"/>
  <c r="I37" i="19"/>
  <c r="J37" i="19"/>
  <c r="J38" i="19"/>
  <c r="I29" i="19"/>
  <c r="J29" i="19"/>
  <c r="I30" i="19"/>
  <c r="J30" i="19"/>
  <c r="I31" i="19"/>
  <c r="J31" i="19"/>
  <c r="I32" i="19"/>
  <c r="J32" i="19"/>
  <c r="N52" i="19"/>
  <c r="M52" i="19"/>
  <c r="J50" i="19"/>
  <c r="I50" i="19"/>
  <c r="M41" i="19"/>
  <c r="M42" i="19"/>
  <c r="L41" i="19"/>
  <c r="K41" i="19"/>
  <c r="K42" i="19"/>
  <c r="H41" i="19"/>
  <c r="N41" i="19"/>
  <c r="N42" i="19"/>
  <c r="J40" i="19"/>
  <c r="I40" i="19"/>
  <c r="J39" i="19"/>
  <c r="I39" i="19"/>
  <c r="J36" i="19"/>
  <c r="I36" i="19"/>
  <c r="J35" i="19"/>
  <c r="I35" i="19"/>
  <c r="J34" i="19"/>
  <c r="I34" i="19"/>
  <c r="J33" i="19"/>
  <c r="I33" i="19"/>
  <c r="J27" i="19"/>
  <c r="I27" i="19"/>
  <c r="J26" i="19"/>
  <c r="I26" i="19"/>
  <c r="J25" i="19"/>
  <c r="I25" i="19"/>
  <c r="J23" i="19"/>
  <c r="I23" i="19"/>
  <c r="N19" i="19"/>
  <c r="M19" i="19"/>
  <c r="L19" i="19"/>
  <c r="K19" i="19"/>
  <c r="G19" i="19"/>
  <c r="G42" i="19"/>
  <c r="G46" i="19"/>
  <c r="F19" i="19"/>
  <c r="F42" i="19"/>
  <c r="F46" i="19"/>
  <c r="E19" i="19"/>
  <c r="E42" i="19"/>
  <c r="E46" i="19"/>
  <c r="J18" i="19"/>
  <c r="I18" i="19"/>
  <c r="J17" i="19"/>
  <c r="I17" i="19"/>
  <c r="J16" i="19"/>
  <c r="I16" i="19"/>
  <c r="J15" i="19"/>
  <c r="I15" i="19"/>
  <c r="F8" i="19"/>
  <c r="E8" i="19"/>
  <c r="D8" i="19"/>
  <c r="J7" i="19"/>
  <c r="I7" i="19"/>
  <c r="B2" i="19"/>
  <c r="G13" i="18"/>
  <c r="G7" i="18"/>
  <c r="G15" i="18"/>
  <c r="G14" i="18"/>
  <c r="G12" i="18"/>
  <c r="G11" i="18"/>
  <c r="G10" i="18"/>
  <c r="G9" i="18"/>
  <c r="G8" i="18"/>
  <c r="G17" i="18"/>
  <c r="F17" i="18"/>
  <c r="E17" i="18"/>
  <c r="G6" i="19"/>
  <c r="D17" i="18"/>
  <c r="B1" i="11"/>
  <c r="L28" i="10"/>
  <c r="J28" i="10"/>
  <c r="N26" i="10"/>
  <c r="N25" i="10"/>
  <c r="N24" i="10"/>
  <c r="N23" i="10"/>
  <c r="N22" i="10"/>
  <c r="N21" i="10"/>
  <c r="N20" i="10"/>
  <c r="N19" i="10"/>
  <c r="N18" i="10"/>
  <c r="N17" i="10"/>
  <c r="N16" i="10"/>
  <c r="N15" i="10"/>
  <c r="N14" i="10"/>
  <c r="N13" i="10"/>
  <c r="N12" i="10"/>
  <c r="N11" i="10"/>
  <c r="N10" i="10"/>
  <c r="N9" i="10"/>
  <c r="P9" i="10"/>
  <c r="P10" i="10"/>
  <c r="P11" i="10"/>
  <c r="P12" i="10"/>
  <c r="P13" i="10"/>
  <c r="P14" i="10"/>
  <c r="P15" i="10"/>
  <c r="P16" i="10"/>
  <c r="P17" i="10"/>
  <c r="P18" i="10"/>
  <c r="P19" i="10"/>
  <c r="P20" i="10"/>
  <c r="P21" i="10"/>
  <c r="P22" i="10"/>
  <c r="P23" i="10"/>
  <c r="P24" i="10"/>
  <c r="P25" i="10"/>
  <c r="P26" i="10"/>
  <c r="L42" i="19"/>
  <c r="H8" i="19"/>
  <c r="G8" i="19"/>
  <c r="I6" i="19"/>
  <c r="R35" i="26"/>
  <c r="R9" i="26"/>
  <c r="R4" i="26"/>
  <c r="R6" i="26"/>
  <c r="R17" i="26"/>
  <c r="R31" i="26"/>
  <c r="N28" i="10"/>
  <c r="R27" i="26"/>
  <c r="R5" i="26"/>
  <c r="R48" i="26"/>
  <c r="R11" i="26"/>
  <c r="R12" i="26"/>
  <c r="R33" i="26"/>
  <c r="R24" i="26"/>
  <c r="R30" i="26"/>
  <c r="R19" i="26"/>
  <c r="R44" i="26"/>
  <c r="R8" i="26"/>
  <c r="R21" i="26"/>
  <c r="R47" i="26"/>
  <c r="R42" i="26"/>
  <c r="R15" i="26"/>
  <c r="I13" i="19"/>
  <c r="R16" i="26"/>
  <c r="R13" i="26"/>
  <c r="D42" i="19"/>
  <c r="D46" i="19"/>
  <c r="J13" i="19"/>
  <c r="J41" i="19"/>
  <c r="J19" i="19"/>
  <c r="I19" i="19"/>
  <c r="I41" i="19"/>
  <c r="J8" i="19"/>
  <c r="I8" i="19"/>
  <c r="J6" i="19"/>
  <c r="I42" i="19"/>
  <c r="J42" i="19"/>
</calcChain>
</file>

<file path=xl/comments1.xml><?xml version="1.0" encoding="utf-8"?>
<comments xmlns="http://schemas.openxmlformats.org/spreadsheetml/2006/main">
  <authors>
    <author>v</author>
  </authors>
  <commentList>
    <comment ref="H10" authorId="0" shapeId="0">
      <text>
        <r>
          <rPr>
            <b/>
            <sz val="8"/>
            <color indexed="81"/>
            <rFont val="Tahoma"/>
            <family val="2"/>
          </rPr>
          <t>8 sections of Business Law (used to be taught by full time faculty PC# 00052125) &amp; 7 sections of Finance courses</t>
        </r>
        <r>
          <rPr>
            <sz val="8"/>
            <color indexed="81"/>
            <rFont val="Tahoma"/>
            <family val="2"/>
          </rPr>
          <t xml:space="preserve">
</t>
        </r>
      </text>
    </comment>
  </commentList>
</comments>
</file>

<file path=xl/sharedStrings.xml><?xml version="1.0" encoding="utf-8"?>
<sst xmlns="http://schemas.openxmlformats.org/spreadsheetml/2006/main" count="1172" uniqueCount="970">
  <si>
    <t>CCSU Integrated Budget Model</t>
  </si>
  <si>
    <t>Department:</t>
  </si>
  <si>
    <t>FINC01 Finance</t>
  </si>
  <si>
    <t xml:space="preserve">The Department of Finance enrolment growth rate (headcount) for one-year (F17/F16), two years(F17/F15), three years (F17/F14) was 8.6%, 26.5%, and 42.6%, respectively, and with average annual growth rate of 9.3%. This enrolment growth puts the Finance Department as the one with the highest annual enrolment growth rate at CCSU among the Departments with enrolment &gt;100. 
In terms of resources, for the 2015-2018 state fiscal year (SFY) period the part-time lecturer budget had decreased from $73,617 to $56,100 (-23.79%) while the OE budget had decreased from 5,400 to 3,315 (-39.6%); the number of sections offered did not increase and two Business Law faculty lines will not be filled. To meet increased enrollment with shrinking resources, the section size was increased for all Finance courses in a way that impacted academic success and academic excellence of our students.  
According to U.S. Bureau of Labor Statistics, employment for finance majors is projected to grow 12 percent from 2014 to 2024, faster than the average for all occupations, and the enrollment growth is expected to continue for the next 10 years. The Department just approved a new concentration and a new minor in Personal Financial Planning to meet the job market demand and to make CCSU students more employable.  Increasing enrollment, maintaining academic excellence and students’ academic success is not possible without additional support to the Finance department. 
Seventy percent of the Department OE budget is Telecom Charges &amp; Office Supplies; thus FT &amp; PT Salaries are the major cost drivers.  Our outstanding faculty are the foundation to achieve the four strategic priorities (Academic Excellence, Community Engagement, Increased Enrollment, Increased Revenue).   
</t>
  </si>
  <si>
    <t>Department</t>
  </si>
  <si>
    <t>Applicable Account Codes</t>
  </si>
  <si>
    <t>Personnel</t>
  </si>
  <si>
    <t>SFY 15 (7/1/14 -6/30/15)</t>
  </si>
  <si>
    <t>SFY 16 (7/1/15 -6/30/16)</t>
  </si>
  <si>
    <t>SFY 17 (7/1/16 -6/30/17)</t>
  </si>
  <si>
    <t>SFY 18 (7/1/17 -6/30/18)</t>
  </si>
  <si>
    <t>% Change</t>
  </si>
  <si>
    <t>SFY 19 Strategic Activities/Initiatives/Programs</t>
  </si>
  <si>
    <t>SFY 19 Reduction (3%)</t>
  </si>
  <si>
    <t>Assumptions OR other strategic linkages which warrant highlighting</t>
  </si>
  <si>
    <t>SFY 19 - Baseline Operations (7/1/18 -6/30/19)</t>
  </si>
  <si>
    <t>Change from SFY 18</t>
  </si>
  <si>
    <t>A</t>
  </si>
  <si>
    <t>B</t>
  </si>
  <si>
    <t>C</t>
  </si>
  <si>
    <t>Personal Services</t>
  </si>
  <si>
    <t>6111xx</t>
  </si>
  <si>
    <t>FT Salaries/Wages</t>
  </si>
  <si>
    <t>PC# 00053144 will not be filled for 2018/2019.  $97,503  vacancy saving (Salaries only)</t>
  </si>
  <si>
    <t>Total - Personal Services</t>
  </si>
  <si>
    <t>Lecturers</t>
  </si>
  <si>
    <t>Lecturers-Teaching</t>
  </si>
  <si>
    <t>8 sections of Business Law (used to be taught by full time faculty PC# 00052125) &amp; 7 sections of Finance courses</t>
  </si>
  <si>
    <t>We need to hire a part time faculty to teach 8 sections of Business Law used to be taught by full time faculty (PC# 00053144) and 2 sections of Business Law to accommodate last year increase in enrolment (10@4973=49,730)</t>
  </si>
  <si>
    <t>Total - Lecturers</t>
  </si>
  <si>
    <t>Discretionary Personal Services</t>
  </si>
  <si>
    <t>Reemployed Retirees</t>
  </si>
  <si>
    <t>Endowed Chair of the American Savings Foundation in Banking and Finance.  Paid form Endowment (CCSU Foundation). Part-time Associate Professor @40,000 a year</t>
  </si>
  <si>
    <t>The CCSU Foundation do reimburse the University for the salary and fringe for the position on an annual basis</t>
  </si>
  <si>
    <t>Sub-Total -Discretionary PS</t>
  </si>
  <si>
    <t>Applicable Account Code</t>
  </si>
  <si>
    <t>Operating Expenses</t>
  </si>
  <si>
    <t>SFY 15</t>
  </si>
  <si>
    <t>SFY 16</t>
  </si>
  <si>
    <t>SFY 17</t>
  </si>
  <si>
    <t>SFY 18 Expected</t>
  </si>
  <si>
    <t>SFY 19 Baseline Operations</t>
  </si>
  <si>
    <t>713100</t>
  </si>
  <si>
    <t>Conferences</t>
  </si>
  <si>
    <t>713135</t>
  </si>
  <si>
    <t>Educational Supplies</t>
  </si>
  <si>
    <t>721105</t>
  </si>
  <si>
    <t>Advertising</t>
  </si>
  <si>
    <t>One time increase</t>
  </si>
  <si>
    <t>721140</t>
  </si>
  <si>
    <t>Non Professional Services - Other</t>
  </si>
  <si>
    <t>722100</t>
  </si>
  <si>
    <t>Dues and Memberships</t>
  </si>
  <si>
    <t>745105</t>
  </si>
  <si>
    <t>Other Purchased Services</t>
  </si>
  <si>
    <t>752115</t>
  </si>
  <si>
    <t>Software Purchases</t>
  </si>
  <si>
    <t>753100</t>
  </si>
  <si>
    <t>Data Processing Services</t>
  </si>
  <si>
    <t>764110</t>
  </si>
  <si>
    <t>Telecom Recurring Charges</t>
  </si>
  <si>
    <t>764120</t>
  </si>
  <si>
    <t>Telecom Toll Charges</t>
  </si>
  <si>
    <t>771100</t>
  </si>
  <si>
    <t>Office Supplies</t>
  </si>
  <si>
    <t>771110</t>
  </si>
  <si>
    <t>Contract Office Supplies</t>
  </si>
  <si>
    <t>772140</t>
  </si>
  <si>
    <t>Other Supplies</t>
  </si>
  <si>
    <t>773100</t>
  </si>
  <si>
    <t>Printing and Binding</t>
  </si>
  <si>
    <t>773120</t>
  </si>
  <si>
    <t>Postage</t>
  </si>
  <si>
    <t>Professional Development In-State</t>
  </si>
  <si>
    <t>Software Licenses</t>
  </si>
  <si>
    <t>Sub-Total Operating Expenses</t>
  </si>
  <si>
    <t>Total DPS &amp; OE</t>
  </si>
  <si>
    <t>Lecturer Budget</t>
  </si>
  <si>
    <t>DPS &amp; OE Budget</t>
  </si>
  <si>
    <t>Variance (Lecturer Actual to Budget)</t>
  </si>
  <si>
    <t>Any deficit paid by the Academic affairs/Dean Office.</t>
  </si>
  <si>
    <t>Variance (DPS/OE Actual to Budget)</t>
  </si>
  <si>
    <t>Other Department Expenditures Not Represented in Department Budget (Paid by other department or funds)</t>
  </si>
  <si>
    <t>Position Data:</t>
  </si>
  <si>
    <t>Filled</t>
  </si>
  <si>
    <t>Vacant</t>
  </si>
  <si>
    <t>Travel Paid by Dean Office</t>
  </si>
  <si>
    <t>Full Time</t>
  </si>
  <si>
    <t>Stock Trak Paid by Dean Office</t>
  </si>
  <si>
    <t>Part Time</t>
  </si>
  <si>
    <t>Total</t>
  </si>
  <si>
    <t>Fall Headcount Enrollment by Program's School* and Department.</t>
  </si>
  <si>
    <t>School/Department Name</t>
  </si>
  <si>
    <t>Fall 2008</t>
  </si>
  <si>
    <t>Fall 2009</t>
  </si>
  <si>
    <t>Fall 2010</t>
  </si>
  <si>
    <t>Fall 2011</t>
  </si>
  <si>
    <t>Fall 2012</t>
  </si>
  <si>
    <t>Fall 2013</t>
  </si>
  <si>
    <t>Fall 2014</t>
  </si>
  <si>
    <t>Fall 2015</t>
  </si>
  <si>
    <t>Fall 2016</t>
  </si>
  <si>
    <t>Fall 2017</t>
  </si>
  <si>
    <t>F17/F16</t>
  </si>
  <si>
    <t>F17/F15</t>
  </si>
  <si>
    <t>F17/F14</t>
  </si>
  <si>
    <t>Annual Growth</t>
  </si>
  <si>
    <t>Average Department size (2014/2017)</t>
  </si>
  <si>
    <t xml:space="preserve">Rank : Department size </t>
  </si>
  <si>
    <t>PROJECTION Fall  18</t>
  </si>
  <si>
    <t>Business</t>
  </si>
  <si>
    <t>Finance</t>
  </si>
  <si>
    <t>Management Information Systems</t>
  </si>
  <si>
    <t>Engineering, Science &amp;Technology</t>
  </si>
  <si>
    <t>Computer Electronics and Graphics Technology</t>
  </si>
  <si>
    <t>Computer Science</t>
  </si>
  <si>
    <t>Education &amp;Professional Studies</t>
  </si>
  <si>
    <t>Educational Leadership, Policy &amp; Instructional</t>
  </si>
  <si>
    <t>Marketing</t>
  </si>
  <si>
    <t>Manufacturing and Construction Management</t>
  </si>
  <si>
    <t>Engineering</t>
  </si>
  <si>
    <t>Accounting</t>
  </si>
  <si>
    <t>Counselor Education &amp; Family Therapy</t>
  </si>
  <si>
    <t>Management &amp; Organization</t>
  </si>
  <si>
    <t>Special Education &amp; Interventions</t>
  </si>
  <si>
    <t>Biology</t>
  </si>
  <si>
    <t>Physical Education &amp; Human Performance</t>
  </si>
  <si>
    <t>Liberal Arts &amp; Social Sciences</t>
  </si>
  <si>
    <t>Criminology &amp; Criminal Justice</t>
  </si>
  <si>
    <t>Biomolecular Sciences</t>
  </si>
  <si>
    <t>Communication</t>
  </si>
  <si>
    <t>Mathematical Sciences</t>
  </si>
  <si>
    <t>Psychological Science</t>
  </si>
  <si>
    <t>Social Work</t>
  </si>
  <si>
    <t>Design (Graphic/Information)</t>
  </si>
  <si>
    <t>Sociology</t>
  </si>
  <si>
    <t>Nursing</t>
  </si>
  <si>
    <t>Art</t>
  </si>
  <si>
    <t>Literacy, Elementary, &amp; Early Childhood Education</t>
  </si>
  <si>
    <t>History</t>
  </si>
  <si>
    <t>English</t>
  </si>
  <si>
    <t>Geography</t>
  </si>
  <si>
    <t>Music</t>
  </si>
  <si>
    <t>Political Science</t>
  </si>
  <si>
    <t>Modern Languages</t>
  </si>
  <si>
    <t>Industrial Technology (Joint Program)</t>
  </si>
  <si>
    <t>Economics</t>
  </si>
  <si>
    <t>Journalism</t>
  </si>
  <si>
    <t>Computer Information Technology (Joint Program)</t>
  </si>
  <si>
    <t>Theatre</t>
  </si>
  <si>
    <t>Technology and Engineering Education</t>
  </si>
  <si>
    <t>Chemistry &amp; Biochemistry</t>
  </si>
  <si>
    <t>Physics &amp; Engineering Physics</t>
  </si>
  <si>
    <t>Geological Sciences</t>
  </si>
  <si>
    <t>Anthropology</t>
  </si>
  <si>
    <t>Biochemistry (Joint Program)</t>
  </si>
  <si>
    <t>STEM-Science, Technology, Engineering &amp; Math</t>
  </si>
  <si>
    <t>Philosophy</t>
  </si>
  <si>
    <t>Pre-Health Studies (Joint Program)</t>
  </si>
  <si>
    <t>No School/Inter School</t>
  </si>
  <si>
    <t>Educational Leadership &amp; Mathematical Sciences</t>
  </si>
  <si>
    <t>University Total</t>
  </si>
  <si>
    <t>Master of Business Admin</t>
  </si>
  <si>
    <t>IMPACT:</t>
  </si>
  <si>
    <t xml:space="preserve">The Finance Department will continue to support the University strategic priorities such as Academic Excellence, Community Engagement, Increased Enrollment, and Increased Revenue. The Finance Department has been one of the leading Departments in trems of enrolment growth at CCSU for the Last 5 years. The new concentration and a new minor in Personal Financial Planning will drive more students to CCSU.  
We made a significant change to the Finance curriculum to generate synergies across departments. Under the new Finance curriculum, Finance majors can take up to 50% of their directed finance electives from Accounting or Law courses and can take up to 100% of their business electives from Economics or Accounting courses.
</t>
  </si>
  <si>
    <t>New Initiatives/Programs/Activities:</t>
  </si>
  <si>
    <t>Description:</t>
  </si>
  <si>
    <t>Strategic Alignment (Academic Excellence, Community Engagement, Enrollment, Increased Revenue)</t>
  </si>
  <si>
    <t>Current Metric</t>
  </si>
  <si>
    <t>Anticipated Improvement to Metric</t>
  </si>
  <si>
    <t>Advertising and promoting the new concentration in Personal Financial Planning</t>
  </si>
  <si>
    <t>Promoting the new concentration and a new minor in Personal Financial Planning . Bringing national recognition to our Finance program by the CFA and CFP boards. </t>
  </si>
  <si>
    <t>Enrollment</t>
  </si>
  <si>
    <t>Headcount &amp; SCH</t>
  </si>
  <si>
    <t>Increase</t>
  </si>
  <si>
    <t xml:space="preserve"> 70% of the Department OE budget is Telecom Charges &amp; Office Supplies, thus FT &amp; PT Salaries are the only cost drivers. Cutting FT lines and PT budget simply means that we will not be able to take more students. </t>
  </si>
  <si>
    <t>MANAGEMENT FEEDBACK ON PILOT PROPOSAL</t>
  </si>
  <si>
    <t>PILOT DEPARTMENT NAME</t>
  </si>
  <si>
    <t>Division Director (i.e. Dean)</t>
  </si>
  <si>
    <t>Dean</t>
  </si>
  <si>
    <t xml:space="preserve">Name </t>
  </si>
  <si>
    <t>Ken Colwell</t>
  </si>
  <si>
    <t>Recommendation (Support,Partially Support,Do not support)</t>
  </si>
  <si>
    <t>Comments (if a request is partially supported, please be specific about what is not supported)</t>
  </si>
  <si>
    <t>FY 19 Baseline Operating Budget Request</t>
  </si>
  <si>
    <t>Support</t>
  </si>
  <si>
    <t>Funding Request - Initiative A</t>
  </si>
  <si>
    <t>Funding Request - Initiative B</t>
  </si>
  <si>
    <t>Funding Request - Initiative C</t>
  </si>
  <si>
    <t>Capital Equipment Request</t>
  </si>
  <si>
    <t xml:space="preserve">Equipment Request </t>
  </si>
  <si>
    <t>Executive Committee Member (i.e. Provost)</t>
  </si>
  <si>
    <t>Revenue Schedule - 11/26/17</t>
  </si>
  <si>
    <t xml:space="preserve">The purpose of this schedule is to list any/all funding resources available to you which are outside of your annual budget index so that the University can have a complete picture of all resources available to your department.  Examples of this might include:   foundation funds, indirect accounts, funds which you can spend but are held in a divisional index, reserves or bond funds.   Examples of funds that should be excluded:  funds you are the custodian for such as Student Activity Funds or Perkins Loan Funds. </t>
  </si>
  <si>
    <t>Banner Index Number</t>
  </si>
  <si>
    <t>Banner Index Name</t>
  </si>
  <si>
    <t>Purpose of account</t>
  </si>
  <si>
    <t>How much of this funding could be used to support either new initiatives and/or equipment requests</t>
  </si>
  <si>
    <t>Comments</t>
  </si>
  <si>
    <t>Note:  Anticipated that the data is existing Data Collected by OIRA.  The following represents an example of key metrics for academic units, however, unique metrics will be developed for administrative functions using industry standards, where available.</t>
  </si>
  <si>
    <t>AY 15/16</t>
  </si>
  <si>
    <t>AY 16/17</t>
  </si>
  <si>
    <t>AY 17/18</t>
  </si>
  <si>
    <t>AY 18/19</t>
  </si>
  <si>
    <t>Row</t>
  </si>
  <si>
    <t>Fall 15</t>
  </si>
  <si>
    <t>Spring 16</t>
  </si>
  <si>
    <t>Fall 16</t>
  </si>
  <si>
    <t>Spring 17</t>
  </si>
  <si>
    <t>Fall 17</t>
  </si>
  <si>
    <t>PROJECTION Spring  18</t>
  </si>
  <si>
    <t>PROJECTIONAY 17/18</t>
  </si>
  <si>
    <t>Projection</t>
  </si>
  <si>
    <t>Students</t>
  </si>
  <si>
    <t>FTE Students</t>
  </si>
  <si>
    <t>UG Student Credit Hours</t>
  </si>
  <si>
    <t>GRAD/DR  Student Credit Hours</t>
  </si>
  <si>
    <t># Majors - UG</t>
  </si>
  <si>
    <t># Majors - Grad</t>
  </si>
  <si>
    <t># Majors - Doctoral</t>
  </si>
  <si>
    <t># Minors</t>
  </si>
  <si>
    <t>Degrees Granted - UG</t>
  </si>
  <si>
    <t>Degrees Granted - GR</t>
  </si>
  <si>
    <t>Degrees Granted - DR</t>
  </si>
  <si>
    <t>Degrees Granted</t>
  </si>
  <si>
    <t>Student Headcount</t>
  </si>
  <si>
    <t># Sections</t>
  </si>
  <si>
    <t>Avg Section Size</t>
  </si>
  <si>
    <t>Faculty</t>
  </si>
  <si>
    <t>FT Teaching Faculty Headcount</t>
  </si>
  <si>
    <t>PT Teaching Faculty Headcount</t>
  </si>
  <si>
    <t>Total Faculty Headcount</t>
  </si>
  <si>
    <t>PT Faculty Total Instructional Load Credits</t>
  </si>
  <si>
    <t>FTE Teaching Faculty</t>
  </si>
  <si>
    <t>Student/Faculty Ratio</t>
  </si>
  <si>
    <t># Sabbatical</t>
  </si>
  <si>
    <t>SCH per FT Faculty</t>
  </si>
  <si>
    <t>SCH per PT Faculty</t>
  </si>
  <si>
    <t>Instructional Load Credits per FT Faculty</t>
  </si>
  <si>
    <t>Reassigned Time for Research</t>
  </si>
  <si>
    <t>Reassigned Time for Chair</t>
  </si>
  <si>
    <t>Reassigned Time for All Other Non-Instructional</t>
  </si>
  <si>
    <t>Total Reassigned Time</t>
  </si>
  <si>
    <t xml:space="preserve">Number of Forward Underload/Overload Credits </t>
  </si>
  <si>
    <t>PILOT DEPARTMENT MAY PROVIDE ANY ADDITIONAL METRICS WHICH WILL BE HELPFUL TO THE COMMITTEE</t>
  </si>
  <si>
    <t xml:space="preserve"> (i.e. accreditation requirements and/or national metrics)</t>
  </si>
  <si>
    <t>Row and Data Source</t>
  </si>
  <si>
    <t>URL</t>
  </si>
  <si>
    <t>File name &amp; path</t>
  </si>
  <si>
    <t>Factbook SCH &amp; FTE Column N</t>
  </si>
  <si>
    <t>http://www.ccsu.edu/oira/data/studentCreditsHours.html</t>
  </si>
  <si>
    <t>http://docs.ccsu.edu/oira/institutionalData/factbook/enrollments/SCH_FTEenroll/SCH_FTEenrollF16.pdf</t>
  </si>
  <si>
    <t>Factbook SCH &amp; FTE Column E</t>
  </si>
  <si>
    <t>Factbook SCH &amp; FTE Column F</t>
  </si>
  <si>
    <t>SCH &amp; Sessions &amp; Minors.bqy (Shared Program - Math Edu. Leadership? Will split the program)</t>
  </si>
  <si>
    <t>http://docs.ccsu.edu/oira/institutionalData/factbook/enrollments/headcount/Fall_Enrollment_By_Academic_Historical.pdf</t>
  </si>
  <si>
    <t>http://docs.ccsu.edu/oira/institutionalData/factbook/enrollments/headcount/Spring_Enrollment_By_Academic_Historical.pdf</t>
  </si>
  <si>
    <t>SCH &amp; Sessions &amp; Minors.bqy (No link between minor and department??)</t>
  </si>
  <si>
    <t>Minors are not completely crosswalked to academic departments, many are shared programs</t>
  </si>
  <si>
    <t>Degrees Granted.bqy (Fall = August + December)</t>
  </si>
  <si>
    <t>http://docs.ccsu.edu/oira/institutionalData/factbook/degreesAndCertificatesAwarded/School_And_Program_By_Type_And_Level.pdf</t>
  </si>
  <si>
    <t>SCH &amp; Sessions &amp; Minors.bqy</t>
  </si>
  <si>
    <t>Formula from Template (Student Headcount / # Sections)</t>
  </si>
  <si>
    <t>Faculty Metrics - SCH Headcount and Faculty By Department Column A</t>
  </si>
  <si>
    <t>http://docs.ccsu.edu/oira/institutionalData/factbook/facultyMetrics/Faculty_Load_Metrics_By_Semester.pdf</t>
  </si>
  <si>
    <t>Faculty Metrics - SCH Headcount and Faculty By Department Column S</t>
  </si>
  <si>
    <t>Formula from Template (A + S)</t>
  </si>
  <si>
    <t>Faculty Metrics by Semester Column X1 + X2</t>
  </si>
  <si>
    <t>Formula from Template (FT Teaching Faculty + PT Faculty Total Inst. Load/12)</t>
  </si>
  <si>
    <t>Formula from Template (FTE Students / FTE Teaching Faculty)</t>
  </si>
  <si>
    <t>Faculty Metrics by Semester Column C</t>
  </si>
  <si>
    <t>Faculty Metrics - SCH Headcount and Faculty By Department Column E</t>
  </si>
  <si>
    <t>Faculty Metrics - SCH Headcount and Faculty By Department Column U</t>
  </si>
  <si>
    <t>Faculty Metrics by Semester Column N</t>
  </si>
  <si>
    <t>Faculty Metrics by Semester Column J</t>
  </si>
  <si>
    <t>Faculty Metrics by Semester Column K</t>
  </si>
  <si>
    <t>Faculty Metrics by Semester Column L</t>
  </si>
  <si>
    <t>Formula from Template (Sum of Research + Chair + All Other Non-instructional)</t>
  </si>
  <si>
    <t>Faculty Metrics by Semester Column M</t>
  </si>
  <si>
    <t>Full-Time Salaries</t>
  </si>
  <si>
    <t>The following template would be completed by the Fiscal Division for each Banner Index Associated with the Piloted Department.   The information is presented below with the acknowledgement that the use of positions, salary savings and vacancies rest at the divisional and institutional level.</t>
  </si>
  <si>
    <t>FINC01 - Finance</t>
  </si>
  <si>
    <t>Division</t>
  </si>
  <si>
    <t>Position Description</t>
  </si>
  <si>
    <t>Position #</t>
  </si>
  <si>
    <t>D=E+F+G</t>
  </si>
  <si>
    <t>E</t>
  </si>
  <si>
    <t>F</t>
  </si>
  <si>
    <t>G</t>
  </si>
  <si>
    <t>PC# Value</t>
  </si>
  <si>
    <t>Annual Salary</t>
  </si>
  <si>
    <t>Vacancy</t>
  </si>
  <si>
    <t>Salary Savings</t>
  </si>
  <si>
    <t>SOB</t>
  </si>
  <si>
    <t>Professor</t>
  </si>
  <si>
    <t>00052461</t>
  </si>
  <si>
    <t>Associate Professor</t>
  </si>
  <si>
    <t>00052294</t>
  </si>
  <si>
    <t>00052450</t>
  </si>
  <si>
    <t>00052745</t>
  </si>
  <si>
    <t>00052927</t>
  </si>
  <si>
    <t>00052108</t>
  </si>
  <si>
    <t>Assistant Professor</t>
  </si>
  <si>
    <t>00053144</t>
  </si>
  <si>
    <t>00052373</t>
  </si>
  <si>
    <t>00052671</t>
  </si>
  <si>
    <t>00052125</t>
  </si>
  <si>
    <t>that position was depleted of funds and reallocated to "Associate Dean" position #00053505 in FY17</t>
  </si>
  <si>
    <t>Total - Full-time</t>
  </si>
  <si>
    <t>CENTRAL CONNECTICUT STATE UNIVERSITY</t>
  </si>
  <si>
    <t>FY 2018 BUDGET CHANGE EXECUTIVE SUMMARY</t>
  </si>
  <si>
    <t>(Type in Functional Area)</t>
  </si>
  <si>
    <t>One-Time &amp; Capital Requests</t>
  </si>
  <si>
    <t>Fiscal Year</t>
  </si>
  <si>
    <t>Priority</t>
  </si>
  <si>
    <t>Area</t>
  </si>
  <si>
    <t>Description</t>
  </si>
  <si>
    <t># of Items</t>
  </si>
  <si>
    <t>Cost Per Item</t>
  </si>
  <si>
    <t>One-Time</t>
  </si>
  <si>
    <t>Capital</t>
  </si>
  <si>
    <t>Total Request</t>
  </si>
  <si>
    <t>"Running" Total</t>
  </si>
  <si>
    <t>Summary of Impact</t>
  </si>
  <si>
    <t>1</t>
  </si>
  <si>
    <t>2</t>
  </si>
  <si>
    <t>3</t>
  </si>
  <si>
    <t>4</t>
  </si>
  <si>
    <t>5</t>
  </si>
  <si>
    <t>6</t>
  </si>
  <si>
    <t>7</t>
  </si>
  <si>
    <t>8</t>
  </si>
  <si>
    <t>9</t>
  </si>
  <si>
    <t>10</t>
  </si>
  <si>
    <t>11</t>
  </si>
  <si>
    <t>12</t>
  </si>
  <si>
    <t>13</t>
  </si>
  <si>
    <t>14</t>
  </si>
  <si>
    <t>15</t>
  </si>
  <si>
    <t>16</t>
  </si>
  <si>
    <t>17</t>
  </si>
  <si>
    <t>18</t>
  </si>
  <si>
    <t>Identify the fiscal year that the request will be received/paid in under the column "Fiscal Year".  If the request crosses multiple fiscal years identify the amount for each fiscal year.</t>
  </si>
  <si>
    <t xml:space="preserve"> Due to possible tax implications, do not include any Capital Requests for ITBD, student center, food service/dining halls, bookstore or residence life.  These requests should be included under the One-Time category only.</t>
  </si>
  <si>
    <t xml:space="preserve"> Do not include requests for technology type items that cannot be supported by IT.</t>
  </si>
  <si>
    <t xml:space="preserve"> Do not include requests that would be considered a project - these requests should be submitted to the Chief Administrative Officer.</t>
  </si>
  <si>
    <t xml:space="preserve">   </t>
  </si>
  <si>
    <t>Budget/Budget FY18/Budget Instructions/FY18 OneTime-Capital Request (Revised One-Time &amp; Capital)</t>
  </si>
  <si>
    <t xml:space="preserve">Any Capital Equipment (i.e. lab equipment, copiers)  which requires replacing over next 3 years </t>
  </si>
  <si>
    <t>Equipment is generally defined as cost of $1,000 or greater per item with a useful life of 1 year or more, items which do not meet this criteria or are not equipment (i.e. staffing)  will be removed from the request.</t>
  </si>
  <si>
    <t>Existing computers and audio visual equipment replacements will be requested by IT or the Media Center.  If you have a room which has never had the item that you need from this list, or are requesting additional technology for a room, contact the following areas:</t>
  </si>
  <si>
    <r>
      <t xml:space="preserve">&gt; Computers and mobile devices please submit this form: </t>
    </r>
    <r>
      <rPr>
        <b/>
        <u/>
        <sz val="11"/>
        <color theme="3"/>
        <rFont val="Calibri"/>
        <family val="2"/>
      </rPr>
      <t xml:space="preserve"> 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</si>
  <si>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3"/>
        <rFont val="Calibri"/>
        <family val="2"/>
      </rPr>
      <t>https://form.jotform.com/73025596788976</t>
    </r>
    <r>
      <rPr>
        <sz val="11"/>
        <rFont val="Calibri"/>
        <family val="2"/>
      </rPr>
      <t xml:space="preserve"> ”   and you may contact Chad Valk in the Media Center</t>
    </r>
  </si>
  <si>
    <t>Do not include capital equipment which is part of large scale construction project (i.e. W&amp;D, Engineering Building, Huang Recreation Center)</t>
  </si>
  <si>
    <t>Item #</t>
  </si>
  <si>
    <t>Division (i.e. Academic Affairs/Administrative Affairs))</t>
  </si>
  <si>
    <t>Academic School (Class, Information Technology)</t>
  </si>
  <si>
    <t>Academic/Operational Department</t>
  </si>
  <si>
    <t>Location of requested Equipment</t>
  </si>
  <si>
    <t>Room #</t>
  </si>
  <si>
    <t>If item is for lab, identify lab specialty</t>
  </si>
  <si>
    <t>Equipment Description</t>
  </si>
  <si>
    <t>Enter with "Replace" or "Unmet Need"</t>
  </si>
  <si>
    <t>Approximate age of current equipment</t>
  </si>
  <si>
    <t>PRIORITIZATION OF ITEM                         (Enter "High", "Medium" or "Low")</t>
  </si>
  <si>
    <t>Identify if IT/Facilities Support is Needed to Install</t>
  </si>
  <si>
    <t>Number of Items requested in Year 1</t>
  </si>
  <si>
    <t>SFY 2019    (Year 1)       Total Estimated Cost</t>
  </si>
  <si>
    <t>SFY 2020   (Year 2)       Total Estimated Cost</t>
  </si>
  <si>
    <t>SFY 2021    (Year 3)         Total Estimated Cost</t>
  </si>
  <si>
    <t>If equipment is purchased, identify annual operating expense</t>
  </si>
  <si>
    <t>Other Comments (highlight if request is part of a renovation and provide more detail about any support needed to install or ongoing operating costs)</t>
  </si>
  <si>
    <t>TOTAL</t>
  </si>
  <si>
    <t>Any Equipment less than $1,000  which requires replacing over next 3 years (intended to be substantial equipment no supplies) which does not already have a source of funds</t>
  </si>
  <si>
    <t>replace</t>
  </si>
  <si>
    <t>Low</t>
  </si>
  <si>
    <t>Academic Excellence</t>
  </si>
  <si>
    <t>unmet need</t>
  </si>
  <si>
    <t>Medium</t>
  </si>
  <si>
    <t>Community Engagement</t>
  </si>
  <si>
    <t>High</t>
  </si>
  <si>
    <t xml:space="preserve">Enrollment </t>
  </si>
  <si>
    <t>Increased Revenue</t>
  </si>
  <si>
    <t>Account</t>
  </si>
  <si>
    <t>Account Description</t>
  </si>
  <si>
    <t>611100</t>
  </si>
  <si>
    <t>FT Salaries/Wages-State Retirement</t>
  </si>
  <si>
    <t>611110</t>
  </si>
  <si>
    <t>FT Salaries/Wages-Teacher Ret/No SS</t>
  </si>
  <si>
    <t>611120</t>
  </si>
  <si>
    <t>FT Salaries/Wages-Teacher Rt/Med/SS</t>
  </si>
  <si>
    <t>611130</t>
  </si>
  <si>
    <t>FT Salaries/Wages-Alt Ret Plan/NoSS</t>
  </si>
  <si>
    <t>611140</t>
  </si>
  <si>
    <t>FT Salaries/Wages-Alt Ret Plan/SS</t>
  </si>
  <si>
    <t>611150</t>
  </si>
  <si>
    <t>FT Salaries/Wages-Alt Ret Plan/Med</t>
  </si>
  <si>
    <t>611160</t>
  </si>
  <si>
    <t>FT Salaries/Wages-Ret Not Eligible</t>
  </si>
  <si>
    <t>611180</t>
  </si>
  <si>
    <t>Other Settlements - Reportable</t>
  </si>
  <si>
    <t>611200</t>
  </si>
  <si>
    <t>Accrued Salary Expense</t>
  </si>
  <si>
    <t>611510</t>
  </si>
  <si>
    <t>PT Salaries/Wages-Teacher Ret/No SS</t>
  </si>
  <si>
    <t>611520</t>
  </si>
  <si>
    <t>PT Salaries/Wages-Teacher Rt/Med/SS</t>
  </si>
  <si>
    <t>611530</t>
  </si>
  <si>
    <t>PT Salaries/Wages-Alt Ret Plan/NoSS</t>
  </si>
  <si>
    <t>611540</t>
  </si>
  <si>
    <t>PT Salaries/Wages-Alt Ret Plan/SS</t>
  </si>
  <si>
    <t>611550</t>
  </si>
  <si>
    <t>PT Salaries/Wages-Alt Ret Plan/Med</t>
  </si>
  <si>
    <t>612110</t>
  </si>
  <si>
    <t>612130</t>
  </si>
  <si>
    <t>Lecturers-Non Teaching</t>
  </si>
  <si>
    <t>612200</t>
  </si>
  <si>
    <t>Temporary or Seasonal PT</t>
  </si>
  <si>
    <t>612205</t>
  </si>
  <si>
    <t>Permanent or Intermittent PT</t>
  </si>
  <si>
    <t>612210</t>
  </si>
  <si>
    <t>Durational Employees</t>
  </si>
  <si>
    <t>612215</t>
  </si>
  <si>
    <t>Athletic Coaches</t>
  </si>
  <si>
    <t>612220</t>
  </si>
  <si>
    <t>Personal Service Agreements</t>
  </si>
  <si>
    <t>612225</t>
  </si>
  <si>
    <t>Contractual</t>
  </si>
  <si>
    <t>612230</t>
  </si>
  <si>
    <t>University Assistant</t>
  </si>
  <si>
    <t>612235</t>
  </si>
  <si>
    <t>612300</t>
  </si>
  <si>
    <t>Graduate Assistants</t>
  </si>
  <si>
    <t>612305</t>
  </si>
  <si>
    <t>Graduate Intern</t>
  </si>
  <si>
    <t>612410</t>
  </si>
  <si>
    <t>Student Labor-Regular Student Help</t>
  </si>
  <si>
    <t>612420</t>
  </si>
  <si>
    <t>Summer Workers with Social Security</t>
  </si>
  <si>
    <t>612510</t>
  </si>
  <si>
    <t>Federal College Work Study</t>
  </si>
  <si>
    <t>612520</t>
  </si>
  <si>
    <t>Federal College Work Study Match</t>
  </si>
  <si>
    <t>612550</t>
  </si>
  <si>
    <t>State Work Study</t>
  </si>
  <si>
    <t>612600</t>
  </si>
  <si>
    <t>Cooperative Education</t>
  </si>
  <si>
    <t>613100</t>
  </si>
  <si>
    <t>Overtime</t>
  </si>
  <si>
    <t>613110</t>
  </si>
  <si>
    <t>Overtime-Temporary Employees</t>
  </si>
  <si>
    <t>613205</t>
  </si>
  <si>
    <t>Fees</t>
  </si>
  <si>
    <t>613210</t>
  </si>
  <si>
    <t>Shift Differential</t>
  </si>
  <si>
    <t>613215</t>
  </si>
  <si>
    <t>Snow &amp; Ice Differential</t>
  </si>
  <si>
    <t>613220</t>
  </si>
  <si>
    <t>Holiday Pay</t>
  </si>
  <si>
    <t>613225</t>
  </si>
  <si>
    <t>Meal Allowance</t>
  </si>
  <si>
    <t>613230</t>
  </si>
  <si>
    <t>Hazard Duty/FICA</t>
  </si>
  <si>
    <t>613235</t>
  </si>
  <si>
    <t>Moving Expenses</t>
  </si>
  <si>
    <t>613240</t>
  </si>
  <si>
    <t>Moving Expenses-3rd Party</t>
  </si>
  <si>
    <t>613245</t>
  </si>
  <si>
    <t>Interest Penalty-Payroll Awards</t>
  </si>
  <si>
    <t>613300</t>
  </si>
  <si>
    <t>Lump Sum Retirement</t>
  </si>
  <si>
    <t>613400</t>
  </si>
  <si>
    <t>Compensated Absence Expense</t>
  </si>
  <si>
    <t>613410</t>
  </si>
  <si>
    <t>Retirement Incentive Payout</t>
  </si>
  <si>
    <t>613500</t>
  </si>
  <si>
    <t>Perf Recog/Retn (dfd Comp) Expense</t>
  </si>
  <si>
    <t>621100</t>
  </si>
  <si>
    <t>Longevity-State Retirement</t>
  </si>
  <si>
    <t>621110</t>
  </si>
  <si>
    <t>Longevity-Teacher Ret/No SS</t>
  </si>
  <si>
    <t>621120</t>
  </si>
  <si>
    <t>Longevity-Teacher Ret/Med/SS</t>
  </si>
  <si>
    <t>621130</t>
  </si>
  <si>
    <t>Longevity-Alt Ret Plan/No SS</t>
  </si>
  <si>
    <t>621140</t>
  </si>
  <si>
    <t>Longevity-Alt Ret Plan/Full SS</t>
  </si>
  <si>
    <t>621150</t>
  </si>
  <si>
    <t>Longevity-Alt Ret Plan/Med</t>
  </si>
  <si>
    <t>622100</t>
  </si>
  <si>
    <t>Accr. Vacation-State Retirement</t>
  </si>
  <si>
    <t>622110</t>
  </si>
  <si>
    <t>Accr. Vacation-Teacher Ret/No SS</t>
  </si>
  <si>
    <t>622120</t>
  </si>
  <si>
    <t>Accr. Vacation-Teacher Ret/Med/SS</t>
  </si>
  <si>
    <t>622130</t>
  </si>
  <si>
    <t>Accr. Vacation-Alt Ret Plan/No SS</t>
  </si>
  <si>
    <t>622140</t>
  </si>
  <si>
    <t>Accr. Vacation-Alt Ret Plan/Full SS</t>
  </si>
  <si>
    <t>622150</t>
  </si>
  <si>
    <t>Accr. Vacation-Alt Ret Plan/Med</t>
  </si>
  <si>
    <t>622160</t>
  </si>
  <si>
    <t>Accr. Vacation-Death No Med</t>
  </si>
  <si>
    <t>623100</t>
  </si>
  <si>
    <t>Accrued Sick-State Retirement</t>
  </si>
  <si>
    <t>623110</t>
  </si>
  <si>
    <t>Accrued Sick-Death/Disability</t>
  </si>
  <si>
    <t>623120</t>
  </si>
  <si>
    <t>Accrued Sick-Teacher Ret/No SS</t>
  </si>
  <si>
    <t>623130</t>
  </si>
  <si>
    <t>Accrued Sick-Teacher Ret/Med/SS</t>
  </si>
  <si>
    <t>623140</t>
  </si>
  <si>
    <t>Accrued Sick-Alt Ret Plan/No SS</t>
  </si>
  <si>
    <t>623150</t>
  </si>
  <si>
    <t>Accrued Sick-Alt Ret Plan/Full SS</t>
  </si>
  <si>
    <t>623160</t>
  </si>
  <si>
    <t>Accrued Sick-Alt Ret Plan/Med</t>
  </si>
  <si>
    <t>624100</t>
  </si>
  <si>
    <t>Rept Pymt-State Retirement</t>
  </si>
  <si>
    <t>624110</t>
  </si>
  <si>
    <t>Rept Pymt-Alt Ret Plan/No SS</t>
  </si>
  <si>
    <t>624120</t>
  </si>
  <si>
    <t>Rept Pymt-Alt Ret Plan/Full SS</t>
  </si>
  <si>
    <t>624125</t>
  </si>
  <si>
    <t>Rept Pymt-Alt Ret Plan/Med SS</t>
  </si>
  <si>
    <t>624130</t>
  </si>
  <si>
    <t>Rept Pymt-Teacher Ret/No SS</t>
  </si>
  <si>
    <t>624140</t>
  </si>
  <si>
    <t>Rept Pymt-Teacher Ret/Med SS</t>
  </si>
  <si>
    <t>624150</t>
  </si>
  <si>
    <t>Rept Pymt-Retirement Not Eligible</t>
  </si>
  <si>
    <t>625100</t>
  </si>
  <si>
    <t>Workers Comp Fringe</t>
  </si>
  <si>
    <t>625110</t>
  </si>
  <si>
    <t>Workers Comp University Award</t>
  </si>
  <si>
    <t>626100</t>
  </si>
  <si>
    <t>Fringe</t>
  </si>
  <si>
    <t>626110</t>
  </si>
  <si>
    <t>Group Life Insurance</t>
  </si>
  <si>
    <t>626120</t>
  </si>
  <si>
    <t>Medical Insurance</t>
  </si>
  <si>
    <t>626130</t>
  </si>
  <si>
    <t>Unemployment Compensation</t>
  </si>
  <si>
    <t>626141</t>
  </si>
  <si>
    <t>FICA</t>
  </si>
  <si>
    <t>626142</t>
  </si>
  <si>
    <t>Medicare Taxes</t>
  </si>
  <si>
    <t>626171</t>
  </si>
  <si>
    <t>State Employees Retirement System</t>
  </si>
  <si>
    <t>626172</t>
  </si>
  <si>
    <t>Alternate Retirement Plan</t>
  </si>
  <si>
    <t>626173</t>
  </si>
  <si>
    <t>Teachers Retirement</t>
  </si>
  <si>
    <t>626200</t>
  </si>
  <si>
    <t>Compensated Absence Fringe</t>
  </si>
  <si>
    <t>626210</t>
  </si>
  <si>
    <t>Retirement Incentive Payout Fringe</t>
  </si>
  <si>
    <t>626250</t>
  </si>
  <si>
    <t>OPEB Employer Matching Contribution</t>
  </si>
  <si>
    <t>626300</t>
  </si>
  <si>
    <t>Accrued Salary Fringe</t>
  </si>
  <si>
    <t>711100</t>
  </si>
  <si>
    <t>Waivers</t>
  </si>
  <si>
    <t>711200</t>
  </si>
  <si>
    <t>Direct Lending</t>
  </si>
  <si>
    <t>711300</t>
  </si>
  <si>
    <t>Fellowships</t>
  </si>
  <si>
    <t>711400</t>
  </si>
  <si>
    <t>Grants &amp; Financial Aid, Need Based</t>
  </si>
  <si>
    <t>711405</t>
  </si>
  <si>
    <t>Grants &amp; Financial Aid, Non Need Ba</t>
  </si>
  <si>
    <t>711500</t>
  </si>
  <si>
    <t>Bad Debt Expense</t>
  </si>
  <si>
    <t>711600</t>
  </si>
  <si>
    <t>Perkins Loan Expense</t>
  </si>
  <si>
    <t>711621</t>
  </si>
  <si>
    <t>P &amp; I Cancel 9/11/2001 Survivors</t>
  </si>
  <si>
    <t>712100</t>
  </si>
  <si>
    <t>Food Service Contract</t>
  </si>
  <si>
    <t>712105</t>
  </si>
  <si>
    <t>Resident Assistant Food</t>
  </si>
  <si>
    <t>713101</t>
  </si>
  <si>
    <t>Conferences-Food Service</t>
  </si>
  <si>
    <t>713105</t>
  </si>
  <si>
    <t>Film Rentals</t>
  </si>
  <si>
    <t>713110</t>
  </si>
  <si>
    <t>Accreditation</t>
  </si>
  <si>
    <t>713115</t>
  </si>
  <si>
    <t>Animal Care</t>
  </si>
  <si>
    <t>713120</t>
  </si>
  <si>
    <t>Diplomas</t>
  </si>
  <si>
    <t>713125</t>
  </si>
  <si>
    <t>Books</t>
  </si>
  <si>
    <t>713130</t>
  </si>
  <si>
    <t>Consuls Support</t>
  </si>
  <si>
    <t>713140</t>
  </si>
  <si>
    <t>Electronic Media</t>
  </si>
  <si>
    <t>713145</t>
  </si>
  <si>
    <t>Employee Educational Costs-Non Rpt</t>
  </si>
  <si>
    <t>713150</t>
  </si>
  <si>
    <t>AAUP Research Grant-Misc Payments</t>
  </si>
  <si>
    <t>721100</t>
  </si>
  <si>
    <t>Personnel Advertising</t>
  </si>
  <si>
    <t>721110</t>
  </si>
  <si>
    <t>Auditing Service</t>
  </si>
  <si>
    <t>721115</t>
  </si>
  <si>
    <t>Consulting Services</t>
  </si>
  <si>
    <t>721120</t>
  </si>
  <si>
    <t>Honoraria and Lecturer</t>
  </si>
  <si>
    <t>721125</t>
  </si>
  <si>
    <t>Insurance</t>
  </si>
  <si>
    <t>721130</t>
  </si>
  <si>
    <t>Legal Services</t>
  </si>
  <si>
    <t>721135</t>
  </si>
  <si>
    <t>Medical Service</t>
  </si>
  <si>
    <t>721145</t>
  </si>
  <si>
    <t>Professional Services - Other</t>
  </si>
  <si>
    <t>721146</t>
  </si>
  <si>
    <t>Athletes &amp; Entertainers Appearances</t>
  </si>
  <si>
    <t>721150</t>
  </si>
  <si>
    <t>Teacher and Lecturer Stipends</t>
  </si>
  <si>
    <t>721151</t>
  </si>
  <si>
    <t>Graduate Student Assoc Stipends</t>
  </si>
  <si>
    <t>721152</t>
  </si>
  <si>
    <t>Research Participant Stipends</t>
  </si>
  <si>
    <t>721155</t>
  </si>
  <si>
    <t>Subcontracts</t>
  </si>
  <si>
    <t>721160</t>
  </si>
  <si>
    <t>Temporary Agency Office Services</t>
  </si>
  <si>
    <t>722105</t>
  </si>
  <si>
    <t>Subscriptions</t>
  </si>
  <si>
    <t>722110</t>
  </si>
  <si>
    <t>Licenses</t>
  </si>
  <si>
    <t>723100</t>
  </si>
  <si>
    <t>Bank Charges</t>
  </si>
  <si>
    <t>723110</t>
  </si>
  <si>
    <t>Collection Fees</t>
  </si>
  <si>
    <t>723120</t>
  </si>
  <si>
    <t>Credit Card Fees</t>
  </si>
  <si>
    <t>723125</t>
  </si>
  <si>
    <t>Convenience Fee</t>
  </si>
  <si>
    <t>723130</t>
  </si>
  <si>
    <t>Other Fees</t>
  </si>
  <si>
    <t>731100</t>
  </si>
  <si>
    <t>Team Travel IS</t>
  </si>
  <si>
    <t>731105</t>
  </si>
  <si>
    <t>Team Travel OS</t>
  </si>
  <si>
    <t>731200</t>
  </si>
  <si>
    <t>Athletic Recruiting IS</t>
  </si>
  <si>
    <t>731205</t>
  </si>
  <si>
    <t>Athletic Recruiting OS</t>
  </si>
  <si>
    <t>731210</t>
  </si>
  <si>
    <t>Athletic Recruiting International</t>
  </si>
  <si>
    <t>732100</t>
  </si>
  <si>
    <t>Travel - In State</t>
  </si>
  <si>
    <t>732105</t>
  </si>
  <si>
    <t>Travel - Out of State</t>
  </si>
  <si>
    <t>732110</t>
  </si>
  <si>
    <t>Travel - International</t>
  </si>
  <si>
    <t>732115</t>
  </si>
  <si>
    <t>Personal Vehicle Mile Reimbursement</t>
  </si>
  <si>
    <t>732200</t>
  </si>
  <si>
    <t>Employee Training IS</t>
  </si>
  <si>
    <t>732205</t>
  </si>
  <si>
    <t>Employee Training OS</t>
  </si>
  <si>
    <t>732210</t>
  </si>
  <si>
    <t>Training - Non Employee</t>
  </si>
  <si>
    <t>732215</t>
  </si>
  <si>
    <t>Professional Development IS</t>
  </si>
  <si>
    <t>732220</t>
  </si>
  <si>
    <t>Professional Development OS</t>
  </si>
  <si>
    <t>732225</t>
  </si>
  <si>
    <t>Professional Dvlpmnt - Internationa</t>
  </si>
  <si>
    <t>732300</t>
  </si>
  <si>
    <t>Candidate Reimbursement</t>
  </si>
  <si>
    <t>741100</t>
  </si>
  <si>
    <t>Cable TV /Internet Services</t>
  </si>
  <si>
    <t>741105</t>
  </si>
  <si>
    <t>Refuse Removal</t>
  </si>
  <si>
    <t>741110</t>
  </si>
  <si>
    <t>Electricity</t>
  </si>
  <si>
    <t>741115</t>
  </si>
  <si>
    <t>Natural Gas</t>
  </si>
  <si>
    <t>741120</t>
  </si>
  <si>
    <t>Water</t>
  </si>
  <si>
    <t>741125</t>
  </si>
  <si>
    <t>Sewer</t>
  </si>
  <si>
    <t>742100</t>
  </si>
  <si>
    <t>Fuel Oil #2</t>
  </si>
  <si>
    <t>742105</t>
  </si>
  <si>
    <t>Fuel Oil #4</t>
  </si>
  <si>
    <t>742110</t>
  </si>
  <si>
    <t>Fuel Oil #6</t>
  </si>
  <si>
    <t>742115</t>
  </si>
  <si>
    <t>Fuel Oil #1</t>
  </si>
  <si>
    <t>742120</t>
  </si>
  <si>
    <t>Gasoline</t>
  </si>
  <si>
    <t>742125</t>
  </si>
  <si>
    <t>Diesel</t>
  </si>
  <si>
    <t>743100</t>
  </si>
  <si>
    <t>General Maintenance Repairs</t>
  </si>
  <si>
    <t>743200</t>
  </si>
  <si>
    <t>Building Equipment Repairs</t>
  </si>
  <si>
    <t>743300</t>
  </si>
  <si>
    <t>Office Equipment Repairs</t>
  </si>
  <si>
    <t>743400</t>
  </si>
  <si>
    <t>Education Equipment Repairs</t>
  </si>
  <si>
    <t>743500</t>
  </si>
  <si>
    <t>Motor Vehicle Repairs</t>
  </si>
  <si>
    <t>744100</t>
  </si>
  <si>
    <t>Maintenance Paper Supplies</t>
  </si>
  <si>
    <t>744105</t>
  </si>
  <si>
    <t>Maintenance Cleaning Supplies</t>
  </si>
  <si>
    <t>744110</t>
  </si>
  <si>
    <t>Maintenance General Supplies</t>
  </si>
  <si>
    <t>744115</t>
  </si>
  <si>
    <t>Repair Materials</t>
  </si>
  <si>
    <t>744120</t>
  </si>
  <si>
    <t>Tools</t>
  </si>
  <si>
    <t>744125</t>
  </si>
  <si>
    <t>Grounds and Landscape Supplies</t>
  </si>
  <si>
    <t>744130</t>
  </si>
  <si>
    <t>Motor Vehicle Supplies</t>
  </si>
  <si>
    <t>744135</t>
  </si>
  <si>
    <t>Motor Vehicle Parts</t>
  </si>
  <si>
    <t>744140</t>
  </si>
  <si>
    <t>Signage</t>
  </si>
  <si>
    <t>745100</t>
  </si>
  <si>
    <t>Reportable Rents</t>
  </si>
  <si>
    <t>745101</t>
  </si>
  <si>
    <t>Non-Reportable Rents</t>
  </si>
  <si>
    <t>745110</t>
  </si>
  <si>
    <t>Janitorial Services</t>
  </si>
  <si>
    <t>745115</t>
  </si>
  <si>
    <t>Laundry and Dry Cleaning</t>
  </si>
  <si>
    <t>745120</t>
  </si>
  <si>
    <t>Environmental/Safety Services</t>
  </si>
  <si>
    <t>745125</t>
  </si>
  <si>
    <t>Appraisal Services</t>
  </si>
  <si>
    <t>745130</t>
  </si>
  <si>
    <t>Architect/Engineering Services</t>
  </si>
  <si>
    <t>751100</t>
  </si>
  <si>
    <t>Hardware Purchases Non-capital</t>
  </si>
  <si>
    <t>751105</t>
  </si>
  <si>
    <t>Equipment Rentals</t>
  </si>
  <si>
    <t>751110</t>
  </si>
  <si>
    <t>Hardware Maintenance</t>
  </si>
  <si>
    <t>752100</t>
  </si>
  <si>
    <t>752105</t>
  </si>
  <si>
    <t>Software Maintenance</t>
  </si>
  <si>
    <t>752110</t>
  </si>
  <si>
    <t>Software Support</t>
  </si>
  <si>
    <t>753105</t>
  </si>
  <si>
    <t>Data Processing Service Bureau</t>
  </si>
  <si>
    <t>761100</t>
  </si>
  <si>
    <t>Telecom Equip Purchase Non-capital</t>
  </si>
  <si>
    <t>761104</t>
  </si>
  <si>
    <t>Telecom Cellular Equipment</t>
  </si>
  <si>
    <t>761105</t>
  </si>
  <si>
    <t>Telecom Network Services</t>
  </si>
  <si>
    <t>762100</t>
  </si>
  <si>
    <t>Telecom Software</t>
  </si>
  <si>
    <t>763100</t>
  </si>
  <si>
    <t>Telecom Maintenance</t>
  </si>
  <si>
    <t>763105</t>
  </si>
  <si>
    <t>Telecom Wiring and Repairs</t>
  </si>
  <si>
    <t>764100</t>
  </si>
  <si>
    <t>Telephone, Telegram and Fax</t>
  </si>
  <si>
    <t>764104</t>
  </si>
  <si>
    <t>Cellular Service</t>
  </si>
  <si>
    <t>764130</t>
  </si>
  <si>
    <t>Telecom Local Charges</t>
  </si>
  <si>
    <t>764140</t>
  </si>
  <si>
    <t>Telecom Conference Call Charges</t>
  </si>
  <si>
    <t>771105</t>
  </si>
  <si>
    <t>Copier Paper and Supplies</t>
  </si>
  <si>
    <t>771115</t>
  </si>
  <si>
    <t>Data Processing Supplies</t>
  </si>
  <si>
    <t>772100</t>
  </si>
  <si>
    <t>Clothing</t>
  </si>
  <si>
    <t>772105</t>
  </si>
  <si>
    <t>Compressed Gasses</t>
  </si>
  <si>
    <t>772110</t>
  </si>
  <si>
    <t>Drugs</t>
  </si>
  <si>
    <t>772115</t>
  </si>
  <si>
    <t>Equipment Purchases Non-capital</t>
  </si>
  <si>
    <t>772116</t>
  </si>
  <si>
    <t>Carpet &amp; Window Treatments Non-cap</t>
  </si>
  <si>
    <t>772117</t>
  </si>
  <si>
    <t>Furniture &amp; Furnishings Non-capital</t>
  </si>
  <si>
    <t>772118</t>
  </si>
  <si>
    <t>Environ/Safety Purchases Non-cap</t>
  </si>
  <si>
    <t>772120</t>
  </si>
  <si>
    <t>Food</t>
  </si>
  <si>
    <t>772125</t>
  </si>
  <si>
    <t>Laboratory Supplies</t>
  </si>
  <si>
    <t>772130</t>
  </si>
  <si>
    <t>Law Enforcement Supplies</t>
  </si>
  <si>
    <t>772135</t>
  </si>
  <si>
    <t>Medical Supplies</t>
  </si>
  <si>
    <t>772145</t>
  </si>
  <si>
    <t>Personal Supplies</t>
  </si>
  <si>
    <t>772150</t>
  </si>
  <si>
    <t>Promotional Supplies</t>
  </si>
  <si>
    <t>772155</t>
  </si>
  <si>
    <t>Hazardous Material Supplies</t>
  </si>
  <si>
    <t>773105</t>
  </si>
  <si>
    <t>Forms Printing</t>
  </si>
  <si>
    <t>773110</t>
  </si>
  <si>
    <t>Duplicating Services</t>
  </si>
  <si>
    <t>773115</t>
  </si>
  <si>
    <t>Freight and Storage</t>
  </si>
  <si>
    <t>773125</t>
  </si>
  <si>
    <t>Bus and Shuttle Services</t>
  </si>
  <si>
    <t>773130</t>
  </si>
  <si>
    <t>Fleet Pool</t>
  </si>
  <si>
    <t>773135</t>
  </si>
  <si>
    <t>Motor Vehicle Rentals</t>
  </si>
  <si>
    <t>773141</t>
  </si>
  <si>
    <t>Oper Lease-Copy Machines</t>
  </si>
  <si>
    <t>773142</t>
  </si>
  <si>
    <t>Oper Lease-Other Equipment</t>
  </si>
  <si>
    <t>773143</t>
  </si>
  <si>
    <t>Oper Lease-Bus Service</t>
  </si>
  <si>
    <t>773144</t>
  </si>
  <si>
    <t>Oper Lease-Other Personal Property</t>
  </si>
  <si>
    <t>773145</t>
  </si>
  <si>
    <t>Oper Lease-Real Estate Property</t>
  </si>
  <si>
    <t>773150</t>
  </si>
  <si>
    <t>Delivery Services</t>
  </si>
  <si>
    <t>773155</t>
  </si>
  <si>
    <t>Laboratory Testing and Services</t>
  </si>
  <si>
    <t>773160</t>
  </si>
  <si>
    <t>Translation &amp; Interpretation Serv</t>
  </si>
  <si>
    <t>774100</t>
  </si>
  <si>
    <t>Commodities for Resale</t>
  </si>
  <si>
    <t>774110</t>
  </si>
  <si>
    <t>Transfers of Grants</t>
  </si>
  <si>
    <t>774120</t>
  </si>
  <si>
    <t>Indirect Overhead</t>
  </si>
  <si>
    <t>774130</t>
  </si>
  <si>
    <t>Miscellaneous Expenses</t>
  </si>
  <si>
    <t>774140</t>
  </si>
  <si>
    <t>Fed Unrelated Business Income Tax</t>
  </si>
  <si>
    <t>781100</t>
  </si>
  <si>
    <t>Cap Lease-Copy Machines</t>
  </si>
  <si>
    <t>781105</t>
  </si>
  <si>
    <t>Cap Lease-Other Equipment</t>
  </si>
  <si>
    <t>781115</t>
  </si>
  <si>
    <t>Cap Lease-Other Personal Property</t>
  </si>
  <si>
    <t>781120</t>
  </si>
  <si>
    <t>Cap Lease-Real Estate Property</t>
  </si>
  <si>
    <t>782100</t>
  </si>
  <si>
    <t>Arbitrage Rebate</t>
  </si>
  <si>
    <t>782105</t>
  </si>
  <si>
    <t>Interest Penalty</t>
  </si>
  <si>
    <t>782110</t>
  </si>
  <si>
    <t>Principal Payments</t>
  </si>
  <si>
    <t>782115</t>
  </si>
  <si>
    <t>Interest Expense</t>
  </si>
  <si>
    <t>782120</t>
  </si>
  <si>
    <t>Amortization of Discount &amp; Premium</t>
  </si>
  <si>
    <t>782125</t>
  </si>
  <si>
    <t>Issuance Costs</t>
  </si>
  <si>
    <t>783100</t>
  </si>
  <si>
    <t>Depreciation</t>
  </si>
  <si>
    <t>783200</t>
  </si>
  <si>
    <t>Amortization</t>
  </si>
  <si>
    <t>784101</t>
  </si>
  <si>
    <t>Land</t>
  </si>
  <si>
    <t>784102</t>
  </si>
  <si>
    <t>Land Improvements</t>
  </si>
  <si>
    <t>784201</t>
  </si>
  <si>
    <t>Buildings</t>
  </si>
  <si>
    <t>784202</t>
  </si>
  <si>
    <t>Building Improvement</t>
  </si>
  <si>
    <t>784203</t>
  </si>
  <si>
    <t>Building Equipment and Systems</t>
  </si>
  <si>
    <t>784301</t>
  </si>
  <si>
    <t>Boats and Aircraft</t>
  </si>
  <si>
    <t>784302</t>
  </si>
  <si>
    <t>Carpet and Window Treatments</t>
  </si>
  <si>
    <t>784303</t>
  </si>
  <si>
    <t>Fine Arts</t>
  </si>
  <si>
    <t>784304</t>
  </si>
  <si>
    <t>Furniture and Furnishings</t>
  </si>
  <si>
    <t>784305</t>
  </si>
  <si>
    <t>Hospital, Medical &amp; Surgical Equip</t>
  </si>
  <si>
    <t>784306</t>
  </si>
  <si>
    <t>Motor Vehicles</t>
  </si>
  <si>
    <t>784307</t>
  </si>
  <si>
    <t>Office Equipment</t>
  </si>
  <si>
    <t>784308</t>
  </si>
  <si>
    <t>Miscellaneous Equipment</t>
  </si>
  <si>
    <t>784309</t>
  </si>
  <si>
    <t>Environ/Safety Equipment Capital</t>
  </si>
  <si>
    <t>784401</t>
  </si>
  <si>
    <t>Computer Equipment</t>
  </si>
  <si>
    <t>784402</t>
  </si>
  <si>
    <t>Software</t>
  </si>
  <si>
    <t>784501</t>
  </si>
  <si>
    <t>Educational Equipment</t>
  </si>
  <si>
    <t>784502</t>
  </si>
  <si>
    <t>Library Books</t>
  </si>
  <si>
    <t>784503</t>
  </si>
  <si>
    <t>Other Library Materials</t>
  </si>
  <si>
    <t>784504</t>
  </si>
  <si>
    <t>Periodicals</t>
  </si>
  <si>
    <t>784505</t>
  </si>
  <si>
    <t>Research Equipment</t>
  </si>
  <si>
    <t>784601</t>
  </si>
  <si>
    <t>Telecom Data Equipment</t>
  </si>
  <si>
    <t>784602</t>
  </si>
  <si>
    <t>Telecom Video Equipment</t>
  </si>
  <si>
    <t>784603</t>
  </si>
  <si>
    <t>Telecom Voice Equipment</t>
  </si>
  <si>
    <t>784604</t>
  </si>
  <si>
    <t>Telecom Infrastructure</t>
  </si>
  <si>
    <t>784900</t>
  </si>
  <si>
    <t>Construction in Process</t>
  </si>
  <si>
    <t>785000</t>
  </si>
  <si>
    <t>Gain/Loss on Disposal of Assets</t>
  </si>
  <si>
    <t>BIOL01 Biology</t>
  </si>
  <si>
    <t>BIOLO2 Biology - Science Computer Lab</t>
  </si>
  <si>
    <t>DSGN01 Design (Graphic/Info) Department</t>
  </si>
  <si>
    <t>EDLD01 Ed Leadership, Policy &amp; Instr</t>
  </si>
  <si>
    <t>INFO01 Information Technology Services</t>
  </si>
  <si>
    <t>INFO02 Student Technology Center</t>
  </si>
  <si>
    <t>INFO03 Info Tech Serv-User Support Serv</t>
  </si>
  <si>
    <t>INFO04 Info Tech Serv - Admin Tech Serv</t>
  </si>
  <si>
    <t>INFO05 Info Tech Serv - Technical Services</t>
  </si>
  <si>
    <t>INFO06 Info Tech Serv - Enterprise Sys Serv</t>
  </si>
  <si>
    <t>ATHL40 Athletics Administration Office</t>
  </si>
  <si>
    <t>ATHL42 Athletic Facilities</t>
  </si>
  <si>
    <t>ATHL43 Athletic Training</t>
  </si>
  <si>
    <t>ATHL44 Athletic Sports Information</t>
  </si>
  <si>
    <t>ATHL45 Athletic Promotion and Marketing</t>
  </si>
  <si>
    <t>ATHL46 Cheerleading</t>
  </si>
  <si>
    <t>ATHL47 Strength and Conditioning</t>
  </si>
  <si>
    <t>ATHL48 Athletic Scholarship</t>
  </si>
  <si>
    <t>ATHL49 Athletic Compliance</t>
  </si>
  <si>
    <t>ATHL50 Athletic Event Management</t>
  </si>
  <si>
    <t>ATHL53 Dance Team</t>
  </si>
  <si>
    <t>MENS40 Men's Baseball</t>
  </si>
  <si>
    <t>MENS41 Men's Basketball</t>
  </si>
  <si>
    <t>MENS42 Men's Cross Country</t>
  </si>
  <si>
    <t>MENS43 Men's Football</t>
  </si>
  <si>
    <t>MENS44 Men's Golf</t>
  </si>
  <si>
    <t>MENS46 Men's Soccer</t>
  </si>
  <si>
    <t>MENS50 Men's Track</t>
  </si>
  <si>
    <t>WMNS41 Women's Basketball</t>
  </si>
  <si>
    <t>WMNS42 Women's Cross Country</t>
  </si>
  <si>
    <t>WMNS44 Women's Golf</t>
  </si>
  <si>
    <t>WMNS45 Women's Lacrosse</t>
  </si>
  <si>
    <t>WMNS46 Women's Soccer</t>
  </si>
  <si>
    <t>WMNS47 Women's Softball</t>
  </si>
  <si>
    <t>WMNS48 Women's Swimming and Diving</t>
  </si>
  <si>
    <t>WMNS50 Women's Track</t>
  </si>
  <si>
    <t>WMNS51 Women's Volleyball</t>
  </si>
  <si>
    <t>First Time Full Time Retention and Persistence</t>
  </si>
  <si>
    <t>Course Scheduling</t>
  </si>
  <si>
    <t>Increased Financial Aid</t>
  </si>
  <si>
    <t>Graduation Rate</t>
  </si>
  <si>
    <t>Scholarship &amp; Creative Activity</t>
  </si>
  <si>
    <t>Grants and Contracts</t>
  </si>
  <si>
    <t>Annual Gifts</t>
  </si>
  <si>
    <t>Improved EI Incoming FTF</t>
  </si>
  <si>
    <t xml:space="preserve">Again, $1,000 seems reasonable to promote a new program, however, we would have to look at the big picture to ensure that other departments are not unnecessarily penalized.  </t>
  </si>
  <si>
    <t xml:space="preserve">The Department of Finance probably does need the resources they are requesting, but I can't support the request until I see what others are asking for.   We can't approve an increase of $49,000 in PT lecturers in Finance, if it means another department will be woefully underserved.  However, they probably need some increase to meet student demand.  </t>
  </si>
  <si>
    <t>Partially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</si>
</sst>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
  </numFmts>
  <fonts count="6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rgb="FF222222"/>
      <name val="Arial"/>
      <family val="2"/>
    </font>
    <font>
      <b/>
      <sz val="11"/>
      <color theme="1"/>
      <name val="Calibri"/>
      <family val="2"/>
    </font>
    <font>
      <sz val="10"/>
      <color theme="1"/>
      <name val="Calibri"/>
      <family val="2"/>
    </font>
    <font>
      <b/>
      <sz val="10"/>
      <color theme="0"/>
      <name val="Calibri"/>
      <family val="2"/>
    </font>
    <font>
      <b/>
      <sz val="10"/>
      <color theme="1"/>
      <name val="Calibri"/>
      <family val="2"/>
    </font>
    <font>
      <sz val="11"/>
      <color theme="1"/>
      <name val="Calibri"/>
      <family val="2"/>
      <scheme val="minor"/>
    </font>
    <font>
      <b/>
      <sz val="11"/>
      <name val="Arial"/>
      <family val="2"/>
    </font>
    <font>
      <b/>
      <sz val="10"/>
      <name val="Arial"/>
      <family val="2"/>
    </font>
    <font>
      <i/>
      <sz val="9"/>
      <name val="Arial"/>
      <family val="2"/>
    </font>
    <font>
      <b/>
      <sz val="14"/>
      <name val="Arial"/>
      <family val="2"/>
    </font>
    <font>
      <b/>
      <sz val="10"/>
      <color rgb="FFFF0000"/>
      <name val="Arial"/>
      <family val="2"/>
    </font>
    <font>
      <b/>
      <sz val="9"/>
      <name val="Arial"/>
      <family val="2"/>
    </font>
    <font>
      <sz val="10"/>
      <name val="Arial"/>
      <family val="2"/>
    </font>
    <font>
      <sz val="10"/>
      <color theme="1"/>
      <name val="Arial"/>
      <family val="2"/>
    </font>
    <font>
      <sz val="8"/>
      <name val="Arial"/>
      <family val="2"/>
    </font>
    <font>
      <b/>
      <sz val="11"/>
      <color theme="0"/>
      <name val="Calibri"/>
      <family val="2"/>
    </font>
    <font>
      <sz val="11"/>
      <color theme="0"/>
      <name val="Calibri"/>
      <family val="2"/>
    </font>
    <font>
      <sz val="9"/>
      <name val="Microsoft Sans Serif"/>
      <family val="2"/>
      <charset val="204"/>
    </font>
    <font>
      <i/>
      <sz val="11"/>
      <color theme="1"/>
      <name val="Calibri"/>
      <family val="2"/>
    </font>
    <font>
      <b/>
      <sz val="10"/>
      <name val="Calibri"/>
      <family val="2"/>
    </font>
    <font>
      <sz val="20"/>
      <color theme="1"/>
      <name val="Calibri"/>
      <family val="2"/>
    </font>
    <font>
      <sz val="11"/>
      <color theme="1"/>
      <name val="Calibri"/>
      <family val="2"/>
    </font>
    <font>
      <sz val="8"/>
      <name val="Microsoft Sans Serif"/>
      <family val="2"/>
      <charset val="204"/>
    </font>
    <font>
      <sz val="12"/>
      <color theme="1"/>
      <name val="Times New Roman"/>
      <family val="1"/>
    </font>
    <font>
      <b/>
      <sz val="12"/>
      <color theme="1"/>
      <name val="Calibri"/>
      <family val="2"/>
    </font>
    <font>
      <sz val="11"/>
      <color theme="1"/>
      <name val="Times New Roman"/>
      <family val="1"/>
    </font>
    <font>
      <sz val="10"/>
      <color theme="1"/>
      <name val="Calibri"/>
      <family val="2"/>
      <scheme val="minor"/>
    </font>
    <font>
      <b/>
      <sz val="10"/>
      <color theme="1"/>
      <name val="Calibri"/>
      <family val="2"/>
      <scheme val="minor"/>
    </font>
    <font>
      <b/>
      <sz val="16"/>
      <color theme="1"/>
      <name val="Calibri"/>
      <family val="2"/>
    </font>
    <font>
      <sz val="12"/>
      <color theme="1"/>
      <name val="Calibri"/>
      <family val="2"/>
    </font>
    <font>
      <b/>
      <sz val="14"/>
      <color theme="1"/>
      <name val="Calibri"/>
      <family val="2"/>
    </font>
    <font>
      <u/>
      <sz val="11"/>
      <color theme="10"/>
      <name val="Calibri"/>
      <family val="2"/>
    </font>
    <font>
      <sz val="11"/>
      <name val="Calibri"/>
      <family val="2"/>
    </font>
    <font>
      <b/>
      <u/>
      <sz val="11"/>
      <color theme="3"/>
      <name val="Calibri"/>
      <family val="2"/>
    </font>
    <font>
      <sz val="12"/>
      <name val="Times New Roman"/>
      <family val="1"/>
    </font>
    <font>
      <sz val="10"/>
      <color theme="0" tint="-0.499984740745262"/>
      <name val="Calibri"/>
      <family val="2"/>
    </font>
    <font>
      <sz val="11"/>
      <color theme="0"/>
      <name val="Calibri"/>
      <family val="2"/>
      <scheme val="minor"/>
    </font>
    <font>
      <sz val="10"/>
      <color rgb="FFFF0000"/>
      <name val="Calibri"/>
      <family val="2"/>
    </font>
    <font>
      <sz val="10"/>
      <color theme="0"/>
      <name val="Calibri"/>
      <family val="2"/>
      <scheme val="minor"/>
    </font>
    <font>
      <u/>
      <sz val="11"/>
      <color theme="0"/>
      <name val="Calibri"/>
      <family val="2"/>
    </font>
    <font>
      <b/>
      <sz val="12"/>
      <name val="Calibri"/>
      <family val="2"/>
    </font>
    <font>
      <sz val="12"/>
      <color rgb="FF000000"/>
      <name val="Times New Roman"/>
      <family val="1"/>
    </font>
    <font>
      <b/>
      <sz val="12"/>
      <color theme="0"/>
      <name val="Calibri"/>
      <family val="2"/>
      <scheme val="minor"/>
    </font>
    <font>
      <sz val="12"/>
      <name val="Calibri"/>
      <family val="2"/>
    </font>
    <font>
      <sz val="12"/>
      <color theme="1"/>
      <name val="Calibri"/>
      <family val="2"/>
      <scheme val="minor"/>
    </font>
    <font>
      <sz val="12"/>
      <color rgb="FF000000"/>
      <name val="Calibri"/>
      <family val="2"/>
    </font>
    <font>
      <b/>
      <sz val="12"/>
      <color rgb="FF000000"/>
      <name val="Calibri"/>
      <family val="2"/>
    </font>
    <font>
      <b/>
      <sz val="10"/>
      <color rgb="FFFF0000"/>
      <name val="Calibri"/>
      <family val="2"/>
    </font>
    <font>
      <b/>
      <sz val="10"/>
      <color rgb="FF00B050"/>
      <name val="Calibri"/>
      <family val="2"/>
    </font>
    <font>
      <b/>
      <sz val="14"/>
      <color theme="1"/>
      <name val="Times New Roman"/>
      <family val="1"/>
    </font>
    <font>
      <sz val="14"/>
      <color theme="1"/>
      <name val="Times New Roman"/>
      <family val="1"/>
    </font>
    <font>
      <sz val="8"/>
      <color indexed="81"/>
      <name val="Tahoma"/>
      <family val="2"/>
    </font>
    <font>
      <b/>
      <sz val="8"/>
      <color indexed="81"/>
      <name val="Tahoma"/>
      <family val="2"/>
    </font>
    <font>
      <b/>
      <sz val="11"/>
      <color theme="1"/>
      <name val="Calibri"/>
      <family val="2"/>
      <scheme val="minor"/>
    </font>
    <font>
      <b/>
      <sz val="10"/>
      <color theme="4" tint="-0.499984740745262"/>
      <name val="Calibri"/>
      <family val="2"/>
    </font>
    <font>
      <b/>
      <sz val="12"/>
      <color theme="1"/>
      <name val="Times New Roman"/>
      <family val="1"/>
    </font>
  </fonts>
  <fills count="2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24994659260841701"/>
        <bgColor theme="4" tint="-0.24994659260841701"/>
      </patternFill>
    </fill>
    <fill>
      <patternFill patternType="solid">
        <fgColor theme="5" tint="-0.499984740745262"/>
        <bgColor indexed="64"/>
      </patternFill>
    </fill>
    <fill>
      <patternFill patternType="solid">
        <fgColor rgb="FFFFFFEF"/>
        <bgColor indexed="64"/>
      </patternFill>
    </fill>
    <fill>
      <patternFill patternType="solid">
        <fgColor theme="0" tint="-0.14999847407452621"/>
        <bgColor indexed="64"/>
      </patternFill>
    </fill>
    <fill>
      <patternFill patternType="solid">
        <fgColor theme="4" tint="-0.249977111117893"/>
        <bgColor theme="4" tint="-0.24994659260841701"/>
      </patternFill>
    </fill>
    <fill>
      <patternFill patternType="solid">
        <fgColor rgb="FFFFFFCC"/>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7" tint="0.79998168889431442"/>
        <bgColor indexed="65"/>
      </patternFill>
    </fill>
    <fill>
      <patternFill patternType="solid">
        <fgColor theme="9" tint="0.59999389629810485"/>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right/>
      <top style="thin">
        <color rgb="FF000000"/>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10" fillId="0" borderId="0"/>
    <xf numFmtId="44" fontId="10" fillId="0" borderId="0" applyFont="0" applyFill="0" applyBorder="0" applyAlignment="0" applyProtection="0"/>
    <xf numFmtId="0" fontId="22" fillId="0" borderId="0"/>
    <xf numFmtId="9" fontId="26" fillId="0" borderId="0" applyFont="0" applyFill="0" applyBorder="0" applyAlignment="0" applyProtection="0"/>
    <xf numFmtId="0" fontId="27" fillId="0" borderId="0"/>
    <xf numFmtId="44" fontId="26" fillId="0" borderId="0" applyFont="0" applyFill="0" applyBorder="0" applyAlignment="0" applyProtection="0"/>
    <xf numFmtId="0" fontId="36" fillId="0" borderId="0" applyNumberFormat="0" applyFill="0" applyBorder="0" applyAlignment="0" applyProtection="0"/>
    <xf numFmtId="44" fontId="27" fillId="0" borderId="0" applyFont="0" applyFill="0" applyBorder="0" applyAlignment="0" applyProtection="0"/>
    <xf numFmtId="0" fontId="4" fillId="0" borderId="0"/>
    <xf numFmtId="44" fontId="4" fillId="0" borderId="0" applyFont="0" applyFill="0" applyBorder="0" applyAlignment="0" applyProtection="0"/>
    <xf numFmtId="43" fontId="26" fillId="0" borderId="0" applyFont="0" applyFill="0" applyBorder="0" applyAlignment="0" applyProtection="0"/>
    <xf numFmtId="0" fontId="26" fillId="17" borderId="27" applyNumberFormat="0" applyFont="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cellStyleXfs>
  <cellXfs count="426">
    <xf numFmtId="0" fontId="0" fillId="0" borderId="0" xfId="0"/>
    <xf numFmtId="0" fontId="5" fillId="0" borderId="0" xfId="0" applyFont="1" applyAlignment="1">
      <alignment vertical="center"/>
    </xf>
    <xf numFmtId="0" fontId="0" fillId="0" borderId="0" xfId="0" applyAlignment="1">
      <alignment vertical="center"/>
    </xf>
    <xf numFmtId="0" fontId="6" fillId="0" borderId="0" xfId="0" applyFont="1"/>
    <xf numFmtId="0" fontId="7" fillId="0" borderId="0" xfId="0" applyFont="1"/>
    <xf numFmtId="0" fontId="7" fillId="0" borderId="1" xfId="0" applyFont="1" applyBorder="1"/>
    <xf numFmtId="0" fontId="7" fillId="3" borderId="0" xfId="0" applyFont="1" applyFill="1"/>
    <xf numFmtId="0" fontId="7" fillId="2" borderId="1" xfId="0" applyFont="1" applyFill="1" applyBorder="1"/>
    <xf numFmtId="0" fontId="11" fillId="0" borderId="0" xfId="1" applyFont="1" applyFill="1" applyBorder="1"/>
    <xf numFmtId="0" fontId="11" fillId="0" borderId="0" xfId="1" applyFont="1" applyFill="1" applyBorder="1" applyAlignment="1">
      <alignment horizontal="center"/>
    </xf>
    <xf numFmtId="164" fontId="11" fillId="0" borderId="0" xfId="2" applyNumberFormat="1" applyFont="1" applyFill="1" applyBorder="1" applyAlignment="1">
      <alignment horizontal="center"/>
    </xf>
    <xf numFmtId="37" fontId="11" fillId="0" borderId="0" xfId="2" applyNumberFormat="1" applyFont="1" applyFill="1" applyBorder="1" applyAlignment="1">
      <alignment horizontal="center"/>
    </xf>
    <xf numFmtId="5" fontId="11" fillId="0" borderId="0" xfId="2" applyNumberFormat="1" applyFont="1" applyFill="1" applyBorder="1" applyAlignment="1"/>
    <xf numFmtId="5" fontId="11" fillId="0" borderId="0" xfId="2" applyNumberFormat="1" applyFont="1" applyFill="1" applyBorder="1" applyAlignment="1">
      <alignment horizontal="center"/>
    </xf>
    <xf numFmtId="5" fontId="11" fillId="0" borderId="0" xfId="2" applyNumberFormat="1" applyFont="1" applyFill="1" applyBorder="1"/>
    <xf numFmtId="164" fontId="11" fillId="0" borderId="0" xfId="2" applyNumberFormat="1" applyFont="1" applyFill="1" applyBorder="1"/>
    <xf numFmtId="164" fontId="11" fillId="0" borderId="0" xfId="2" applyNumberFormat="1" applyFont="1" applyFill="1" applyBorder="1" applyAlignment="1"/>
    <xf numFmtId="37" fontId="11" fillId="0" borderId="0" xfId="1" applyNumberFormat="1" applyFont="1" applyFill="1" applyBorder="1" applyAlignment="1"/>
    <xf numFmtId="49" fontId="11" fillId="0" borderId="0" xfId="1" applyNumberFormat="1" applyFont="1" applyFill="1" applyBorder="1"/>
    <xf numFmtId="0" fontId="12" fillId="0" borderId="0" xfId="1" applyFont="1" applyFill="1" applyBorder="1"/>
    <xf numFmtId="0" fontId="12" fillId="0" borderId="0" xfId="1" applyFont="1" applyFill="1" applyBorder="1" applyAlignment="1">
      <alignment horizontal="center"/>
    </xf>
    <xf numFmtId="0" fontId="13" fillId="0" borderId="2" xfId="1" applyFont="1" applyFill="1" applyBorder="1" applyAlignment="1">
      <alignment horizontal="center"/>
    </xf>
    <xf numFmtId="164" fontId="12" fillId="0" borderId="0" xfId="2" applyNumberFormat="1" applyFont="1" applyFill="1" applyBorder="1" applyAlignment="1">
      <alignment horizontal="center"/>
    </xf>
    <xf numFmtId="37" fontId="12" fillId="0" borderId="0" xfId="2" applyNumberFormat="1" applyFont="1" applyFill="1" applyBorder="1" applyAlignment="1">
      <alignment horizontal="center"/>
    </xf>
    <xf numFmtId="5" fontId="12" fillId="0" borderId="0" xfId="2" applyNumberFormat="1" applyFont="1" applyFill="1" applyBorder="1" applyAlignment="1"/>
    <xf numFmtId="5" fontId="12" fillId="0" borderId="0" xfId="2" applyNumberFormat="1" applyFont="1" applyFill="1" applyBorder="1" applyAlignment="1">
      <alignment horizontal="center"/>
    </xf>
    <xf numFmtId="164" fontId="14" fillId="0" borderId="0" xfId="2" applyNumberFormat="1" applyFont="1" applyFill="1" applyBorder="1" applyAlignment="1">
      <alignment horizontal="center"/>
    </xf>
    <xf numFmtId="5" fontId="12" fillId="0" borderId="0" xfId="2" applyNumberFormat="1" applyFont="1" applyFill="1" applyBorder="1"/>
    <xf numFmtId="164" fontId="12" fillId="0" borderId="0" xfId="2" applyNumberFormat="1" applyFont="1" applyFill="1" applyBorder="1"/>
    <xf numFmtId="164" fontId="12" fillId="0" borderId="0" xfId="2" applyNumberFormat="1" applyFont="1" applyFill="1" applyBorder="1" applyAlignment="1"/>
    <xf numFmtId="37" fontId="12" fillId="0" borderId="0" xfId="1" applyNumberFormat="1" applyFont="1" applyFill="1" applyBorder="1" applyAlignment="1"/>
    <xf numFmtId="49" fontId="12" fillId="0" borderId="0" xfId="1" applyNumberFormat="1" applyFont="1" applyFill="1" applyBorder="1"/>
    <xf numFmtId="0" fontId="15" fillId="0" borderId="2" xfId="1" applyFont="1" applyFill="1" applyBorder="1" applyAlignment="1">
      <alignment horizontal="center" wrapText="1"/>
    </xf>
    <xf numFmtId="0" fontId="16" fillId="0" borderId="3" xfId="1" applyFont="1" applyFill="1" applyBorder="1" applyAlignment="1">
      <alignment horizontal="center" wrapText="1"/>
    </xf>
    <xf numFmtId="0" fontId="12" fillId="0" borderId="3" xfId="1" applyFont="1" applyFill="1" applyBorder="1" applyAlignment="1">
      <alignment horizontal="center" wrapText="1"/>
    </xf>
    <xf numFmtId="164" fontId="12" fillId="0" borderId="3" xfId="2" applyNumberFormat="1" applyFont="1" applyFill="1" applyBorder="1" applyAlignment="1">
      <alignment horizontal="center" wrapText="1"/>
    </xf>
    <xf numFmtId="37" fontId="12" fillId="0" borderId="3" xfId="2" applyNumberFormat="1" applyFont="1" applyFill="1" applyBorder="1" applyAlignment="1">
      <alignment horizontal="center" wrapText="1"/>
    </xf>
    <xf numFmtId="5" fontId="12" fillId="0" borderId="3" xfId="2" applyNumberFormat="1" applyFont="1" applyFill="1" applyBorder="1" applyAlignment="1">
      <alignment horizontal="center" wrapText="1"/>
    </xf>
    <xf numFmtId="44" fontId="12" fillId="0" borderId="3" xfId="2" applyFont="1" applyFill="1" applyBorder="1" applyAlignment="1">
      <alignment horizontal="center" wrapText="1"/>
    </xf>
    <xf numFmtId="49" fontId="12" fillId="0" borderId="3" xfId="1" applyNumberFormat="1" applyFont="1" applyFill="1" applyBorder="1" applyAlignment="1">
      <alignment horizontal="center"/>
    </xf>
    <xf numFmtId="0" fontId="12" fillId="0" borderId="0" xfId="1" applyFont="1" applyFill="1" applyBorder="1" applyAlignment="1"/>
    <xf numFmtId="0" fontId="12" fillId="0" borderId="0" xfId="1" applyFont="1" applyFill="1" applyBorder="1" applyAlignment="1">
      <alignment horizontal="center" wrapText="1"/>
    </xf>
    <xf numFmtId="164" fontId="12" fillId="0" borderId="0" xfId="2" applyNumberFormat="1" applyFont="1" applyFill="1" applyBorder="1" applyAlignment="1">
      <alignment horizontal="center" wrapText="1"/>
    </xf>
    <xf numFmtId="5" fontId="12" fillId="0" borderId="0" xfId="2" applyNumberFormat="1" applyFont="1" applyFill="1" applyBorder="1" applyAlignment="1">
      <alignment horizontal="center" wrapText="1"/>
    </xf>
    <xf numFmtId="44" fontId="12" fillId="0" borderId="0" xfId="2" applyFont="1" applyFill="1" applyBorder="1" applyAlignment="1">
      <alignment horizontal="center" wrapText="1"/>
    </xf>
    <xf numFmtId="49" fontId="12" fillId="0" borderId="0" xfId="1" applyNumberFormat="1" applyFont="1" applyFill="1" applyBorder="1" applyAlignment="1">
      <alignment horizontal="center"/>
    </xf>
    <xf numFmtId="0" fontId="17" fillId="0" borderId="0" xfId="1" applyFont="1" applyFill="1" applyBorder="1" applyAlignment="1">
      <alignment vertical="top"/>
    </xf>
    <xf numFmtId="0" fontId="17" fillId="0" borderId="0" xfId="1" applyFont="1" applyFill="1" applyBorder="1" applyAlignment="1">
      <alignment horizontal="center" vertical="top"/>
    </xf>
    <xf numFmtId="9" fontId="17" fillId="0" borderId="0" xfId="1" applyNumberFormat="1" applyFont="1" applyFill="1" applyBorder="1" applyAlignment="1">
      <alignment vertical="top" wrapText="1"/>
    </xf>
    <xf numFmtId="6" fontId="17" fillId="0" borderId="0" xfId="1" applyNumberFormat="1" applyFont="1" applyFill="1" applyBorder="1" applyAlignment="1">
      <alignment vertical="top" wrapText="1"/>
    </xf>
    <xf numFmtId="164" fontId="17" fillId="0" borderId="0" xfId="2" applyNumberFormat="1" applyFont="1" applyFill="1" applyBorder="1" applyAlignment="1">
      <alignment horizontal="center" vertical="top"/>
    </xf>
    <xf numFmtId="37" fontId="17" fillId="0" borderId="0" xfId="2" applyNumberFormat="1" applyFont="1" applyFill="1" applyBorder="1" applyAlignment="1">
      <alignment horizontal="center" vertical="top"/>
    </xf>
    <xf numFmtId="5" fontId="17" fillId="0" borderId="0" xfId="2" applyNumberFormat="1" applyFont="1" applyFill="1" applyBorder="1" applyAlignment="1">
      <alignment vertical="top"/>
    </xf>
    <xf numFmtId="5" fontId="17" fillId="0" borderId="0" xfId="2" applyNumberFormat="1" applyFont="1" applyFill="1" applyBorder="1" applyAlignment="1">
      <alignment horizontal="center" vertical="top"/>
    </xf>
    <xf numFmtId="164" fontId="17" fillId="0" borderId="0" xfId="2" applyNumberFormat="1" applyFont="1" applyFill="1" applyBorder="1" applyAlignment="1">
      <alignment vertical="top"/>
    </xf>
    <xf numFmtId="37" fontId="17" fillId="0" borderId="0" xfId="1" applyNumberFormat="1" applyFont="1" applyFill="1" applyBorder="1" applyAlignment="1">
      <alignment vertical="top"/>
    </xf>
    <xf numFmtId="49" fontId="17" fillId="0" borderId="0" xfId="1" applyNumberFormat="1" applyFont="1" applyFill="1" applyBorder="1" applyAlignment="1">
      <alignment vertical="top" wrapText="1"/>
    </xf>
    <xf numFmtId="49" fontId="17" fillId="0" borderId="0" xfId="1" applyNumberFormat="1" applyFont="1" applyFill="1" applyBorder="1" applyAlignment="1">
      <alignment horizontal="center" vertical="top"/>
    </xf>
    <xf numFmtId="49" fontId="17" fillId="0" borderId="0" xfId="1" applyNumberFormat="1" applyFont="1" applyAlignment="1">
      <alignment horizontal="center"/>
    </xf>
    <xf numFmtId="9" fontId="17" fillId="0" borderId="0" xfId="1" applyNumberFormat="1" applyFont="1" applyFill="1" applyBorder="1" applyAlignment="1">
      <alignment horizontal="center" vertical="top" wrapText="1"/>
    </xf>
    <xf numFmtId="0" fontId="17" fillId="0" borderId="0" xfId="1" applyFont="1" applyAlignment="1">
      <alignment wrapText="1"/>
    </xf>
    <xf numFmtId="5" fontId="18" fillId="0" borderId="0" xfId="1" applyNumberFormat="1" applyFont="1"/>
    <xf numFmtId="5" fontId="18" fillId="0" borderId="0" xfId="1" applyNumberFormat="1" applyFont="1" applyFill="1"/>
    <xf numFmtId="49" fontId="18" fillId="0" borderId="0" xfId="1" applyNumberFormat="1" applyFont="1" applyAlignment="1">
      <alignment horizontal="left" wrapText="1"/>
    </xf>
    <xf numFmtId="0" fontId="17" fillId="0" borderId="0" xfId="1" applyFont="1" applyFill="1" applyBorder="1"/>
    <xf numFmtId="0" fontId="17" fillId="0" borderId="0" xfId="1" applyFont="1" applyFill="1" applyBorder="1" applyAlignment="1">
      <alignment horizontal="center"/>
    </xf>
    <xf numFmtId="0" fontId="18" fillId="0" borderId="0" xfId="1" applyFont="1" applyAlignment="1">
      <alignment wrapText="1"/>
    </xf>
    <xf numFmtId="164" fontId="17" fillId="0" borderId="0" xfId="2" applyNumberFormat="1" applyFont="1" applyFill="1" applyBorder="1" applyAlignment="1">
      <alignment horizontal="center"/>
    </xf>
    <xf numFmtId="164" fontId="17" fillId="0" borderId="0" xfId="2" applyNumberFormat="1" applyFont="1" applyFill="1" applyBorder="1"/>
    <xf numFmtId="37" fontId="17" fillId="0" borderId="0" xfId="1" applyNumberFormat="1" applyFont="1" applyFill="1" applyBorder="1" applyAlignment="1"/>
    <xf numFmtId="0" fontId="18" fillId="0" borderId="0" xfId="1" applyFont="1" applyFill="1" applyAlignment="1">
      <alignment wrapText="1"/>
    </xf>
    <xf numFmtId="5" fontId="17" fillId="0" borderId="0" xfId="2" applyNumberFormat="1" applyFont="1" applyFill="1" applyBorder="1" applyAlignment="1">
      <alignment horizontal="center"/>
    </xf>
    <xf numFmtId="49" fontId="17" fillId="0" borderId="0" xfId="1" applyNumberFormat="1" applyFont="1" applyAlignment="1">
      <alignment horizontal="left" wrapText="1"/>
    </xf>
    <xf numFmtId="5" fontId="17" fillId="0" borderId="0" xfId="2" applyNumberFormat="1" applyFont="1" applyFill="1" applyBorder="1"/>
    <xf numFmtId="5" fontId="17" fillId="0" borderId="0" xfId="2" applyNumberFormat="1" applyFont="1" applyFill="1" applyBorder="1" applyAlignment="1"/>
    <xf numFmtId="49" fontId="17" fillId="0" borderId="0" xfId="1" applyNumberFormat="1" applyFont="1" applyFill="1" applyBorder="1"/>
    <xf numFmtId="37" fontId="17" fillId="0" borderId="0" xfId="2" applyNumberFormat="1" applyFont="1" applyFill="1" applyBorder="1" applyAlignment="1">
      <alignment horizontal="center"/>
    </xf>
    <xf numFmtId="5" fontId="17" fillId="5" borderId="4" xfId="2" applyNumberFormat="1" applyFont="1" applyFill="1" applyBorder="1" applyAlignment="1"/>
    <xf numFmtId="164" fontId="17" fillId="0" borderId="0" xfId="2" applyNumberFormat="1" applyFont="1" applyFill="1" applyBorder="1" applyAlignment="1"/>
    <xf numFmtId="0" fontId="15" fillId="0" borderId="0" xfId="1" applyFont="1" applyFill="1" applyBorder="1" applyAlignment="1">
      <alignment horizontal="left"/>
    </xf>
    <xf numFmtId="0" fontId="17" fillId="0" borderId="0" xfId="1" applyFont="1" applyFill="1" applyBorder="1" applyAlignment="1">
      <alignment horizontal="left"/>
    </xf>
    <xf numFmtId="0" fontId="19" fillId="0" borderId="0" xfId="1" applyFont="1" applyFill="1" applyBorder="1" applyAlignment="1">
      <alignment horizontal="left"/>
    </xf>
    <xf numFmtId="0" fontId="20" fillId="3" borderId="0" xfId="0" applyFont="1" applyFill="1"/>
    <xf numFmtId="0" fontId="0" fillId="0" borderId="1" xfId="0" applyBorder="1"/>
    <xf numFmtId="0" fontId="22" fillId="0" borderId="0" xfId="3"/>
    <xf numFmtId="0" fontId="22" fillId="0" borderId="0" xfId="3" applyNumberFormat="1" applyFont="1"/>
    <xf numFmtId="0" fontId="0" fillId="6" borderId="0" xfId="0" applyFill="1" applyAlignment="1">
      <alignment vertical="center"/>
    </xf>
    <xf numFmtId="0" fontId="0" fillId="6" borderId="0" xfId="0" applyFill="1"/>
    <xf numFmtId="0" fontId="7" fillId="6" borderId="0" xfId="0" applyFont="1" applyFill="1"/>
    <xf numFmtId="0" fontId="6" fillId="7" borderId="0" xfId="0" applyFont="1" applyFill="1"/>
    <xf numFmtId="0" fontId="21" fillId="6" borderId="0" xfId="0" applyFont="1" applyFill="1"/>
    <xf numFmtId="0" fontId="9" fillId="0" borderId="0" xfId="0" applyFont="1"/>
    <xf numFmtId="0" fontId="7" fillId="3" borderId="1" xfId="0" applyFont="1" applyFill="1" applyBorder="1"/>
    <xf numFmtId="0" fontId="7" fillId="0" borderId="0" xfId="0" applyFont="1" applyBorder="1"/>
    <xf numFmtId="0" fontId="7" fillId="9" borderId="1" xfId="0" applyFont="1" applyFill="1" applyBorder="1"/>
    <xf numFmtId="0" fontId="9" fillId="9" borderId="1" xfId="0" applyFont="1" applyFill="1" applyBorder="1"/>
    <xf numFmtId="0" fontId="7" fillId="10" borderId="1" xfId="0" applyFont="1" applyFill="1" applyBorder="1" applyAlignment="1">
      <alignment wrapText="1"/>
    </xf>
    <xf numFmtId="0" fontId="7" fillId="10" borderId="7" xfId="0" applyFont="1" applyFill="1" applyBorder="1" applyAlignment="1">
      <alignment wrapText="1"/>
    </xf>
    <xf numFmtId="0" fontId="7" fillId="10" borderId="8" xfId="0" applyFont="1" applyFill="1" applyBorder="1" applyAlignment="1">
      <alignment wrapText="1"/>
    </xf>
    <xf numFmtId="0" fontId="0" fillId="3" borderId="0" xfId="0" applyFill="1"/>
    <xf numFmtId="0" fontId="6" fillId="9" borderId="14" xfId="0" applyFont="1" applyFill="1" applyBorder="1"/>
    <xf numFmtId="0" fontId="8" fillId="9" borderId="0" xfId="0" applyFont="1" applyFill="1"/>
    <xf numFmtId="0" fontId="7" fillId="0" borderId="8" xfId="0" applyFont="1" applyBorder="1"/>
    <xf numFmtId="0" fontId="7" fillId="0" borderId="13" xfId="0" applyFont="1" applyBorder="1"/>
    <xf numFmtId="0" fontId="7" fillId="0" borderId="6" xfId="0" applyFont="1" applyBorder="1"/>
    <xf numFmtId="0" fontId="7" fillId="0" borderId="7" xfId="0" applyFont="1" applyBorder="1"/>
    <xf numFmtId="0" fontId="8" fillId="6" borderId="0" xfId="0" applyFont="1" applyFill="1" applyBorder="1" applyAlignment="1">
      <alignment horizontal="center"/>
    </xf>
    <xf numFmtId="0" fontId="7" fillId="6" borderId="15" xfId="0" applyFont="1" applyFill="1" applyBorder="1"/>
    <xf numFmtId="0" fontId="8" fillId="6" borderId="15" xfId="0" applyFont="1" applyFill="1" applyBorder="1" applyAlignment="1">
      <alignment horizontal="center" wrapText="1"/>
    </xf>
    <xf numFmtId="0" fontId="21" fillId="6" borderId="16" xfId="0" applyFont="1" applyFill="1" applyBorder="1"/>
    <xf numFmtId="0" fontId="8" fillId="6" borderId="17" xfId="0" applyFont="1" applyFill="1" applyBorder="1" applyAlignment="1">
      <alignment horizontal="center"/>
    </xf>
    <xf numFmtId="0" fontId="8" fillId="6" borderId="18" xfId="0" applyFont="1" applyFill="1" applyBorder="1" applyAlignment="1">
      <alignment horizontal="center"/>
    </xf>
    <xf numFmtId="0" fontId="8" fillId="11" borderId="15" xfId="0" applyFont="1" applyFill="1" applyBorder="1" applyAlignment="1">
      <alignment horizontal="center"/>
    </xf>
    <xf numFmtId="0" fontId="8" fillId="11" borderId="6" xfId="0" applyFont="1" applyFill="1" applyBorder="1"/>
    <xf numFmtId="0" fontId="7" fillId="10" borderId="9" xfId="0" applyFont="1" applyFill="1" applyBorder="1" applyAlignment="1">
      <alignment wrapText="1"/>
    </xf>
    <xf numFmtId="0" fontId="7" fillId="0" borderId="9" xfId="0" applyFont="1" applyBorder="1"/>
    <xf numFmtId="0" fontId="7" fillId="0" borderId="20" xfId="0" applyFont="1" applyBorder="1"/>
    <xf numFmtId="0" fontId="24" fillId="11" borderId="5" xfId="0" applyFont="1" applyFill="1" applyBorder="1"/>
    <xf numFmtId="0" fontId="8" fillId="9" borderId="14" xfId="0" applyFont="1" applyFill="1" applyBorder="1" applyAlignment="1">
      <alignment horizontal="center"/>
    </xf>
    <xf numFmtId="0" fontId="25" fillId="0" borderId="0" xfId="0" applyFont="1"/>
    <xf numFmtId="0" fontId="8" fillId="9" borderId="0" xfId="0" applyFont="1" applyFill="1" applyAlignment="1">
      <alignment wrapText="1"/>
    </xf>
    <xf numFmtId="0" fontId="8" fillId="6" borderId="19" xfId="0" applyFont="1" applyFill="1" applyBorder="1" applyAlignment="1">
      <alignment horizontal="center"/>
    </xf>
    <xf numFmtId="0" fontId="8" fillId="6" borderId="0" xfId="0" applyFont="1" applyFill="1" applyAlignment="1">
      <alignment horizontal="center" vertical="center" wrapText="1"/>
    </xf>
    <xf numFmtId="0" fontId="9" fillId="13" borderId="1" xfId="0" applyFont="1" applyFill="1" applyBorder="1"/>
    <xf numFmtId="0" fontId="7" fillId="13" borderId="1" xfId="0" applyFont="1" applyFill="1" applyBorder="1"/>
    <xf numFmtId="0" fontId="7" fillId="13" borderId="1" xfId="0" applyFont="1" applyFill="1" applyBorder="1" applyAlignment="1">
      <alignment wrapText="1"/>
    </xf>
    <xf numFmtId="0" fontId="7" fillId="0" borderId="1" xfId="0" applyFont="1" applyBorder="1" applyAlignment="1">
      <alignment wrapText="1"/>
    </xf>
    <xf numFmtId="0" fontId="0" fillId="9" borderId="0" xfId="0" applyFill="1"/>
    <xf numFmtId="0" fontId="0" fillId="7" borderId="0" xfId="0" applyFill="1"/>
    <xf numFmtId="0" fontId="7" fillId="7" borderId="0" xfId="0" applyFont="1" applyFill="1"/>
    <xf numFmtId="0" fontId="7" fillId="3" borderId="1" xfId="0" applyFont="1" applyFill="1" applyBorder="1" applyAlignment="1">
      <alignment horizontal="center"/>
    </xf>
    <xf numFmtId="0" fontId="7" fillId="14" borderId="6" xfId="0" applyFont="1" applyFill="1" applyBorder="1"/>
    <xf numFmtId="0" fontId="9" fillId="14" borderId="5" xfId="0" applyFont="1" applyFill="1" applyBorder="1" applyAlignment="1">
      <alignment wrapText="1"/>
    </xf>
    <xf numFmtId="0" fontId="7" fillId="14" borderId="15" xfId="0" applyFont="1" applyFill="1" applyBorder="1"/>
    <xf numFmtId="0" fontId="8" fillId="6" borderId="5" xfId="0" applyFont="1" applyFill="1" applyBorder="1" applyAlignment="1">
      <alignment horizontal="center"/>
    </xf>
    <xf numFmtId="0" fontId="28" fillId="0" borderId="0" xfId="0" applyFont="1"/>
    <xf numFmtId="5" fontId="28" fillId="0" borderId="0" xfId="0" applyNumberFormat="1" applyFont="1"/>
    <xf numFmtId="0" fontId="28" fillId="3" borderId="0" xfId="0" applyFont="1" applyFill="1"/>
    <xf numFmtId="5" fontId="28" fillId="3" borderId="0" xfId="0" applyNumberFormat="1" applyFont="1" applyFill="1"/>
    <xf numFmtId="0" fontId="7" fillId="3" borderId="6" xfId="0" applyFont="1" applyFill="1" applyBorder="1"/>
    <xf numFmtId="0" fontId="8" fillId="15" borderId="0" xfId="0" applyFont="1" applyFill="1" applyAlignment="1">
      <alignment horizontal="center" wrapText="1"/>
    </xf>
    <xf numFmtId="0" fontId="9" fillId="5" borderId="0" xfId="0" applyFont="1" applyFill="1"/>
    <xf numFmtId="0" fontId="7" fillId="5" borderId="0" xfId="0" applyFont="1" applyFill="1"/>
    <xf numFmtId="0" fontId="8" fillId="9" borderId="1" xfId="0" applyFont="1" applyFill="1" applyBorder="1" applyAlignment="1">
      <alignment horizontal="center" wrapText="1"/>
    </xf>
    <xf numFmtId="0" fontId="31" fillId="0" borderId="1" xfId="0" applyFont="1" applyBorder="1" applyAlignment="1">
      <alignment horizontal="center" wrapText="1"/>
    </xf>
    <xf numFmtId="0" fontId="31" fillId="0" borderId="1" xfId="0" applyFont="1" applyBorder="1" applyAlignment="1">
      <alignment wrapText="1"/>
    </xf>
    <xf numFmtId="0" fontId="31" fillId="0" borderId="1" xfId="0" applyFont="1" applyBorder="1"/>
    <xf numFmtId="5" fontId="31" fillId="0" borderId="1" xfId="0" applyNumberFormat="1" applyFont="1" applyBorder="1"/>
    <xf numFmtId="0" fontId="32" fillId="11" borderId="1" xfId="0" applyFont="1" applyFill="1" applyBorder="1" applyAlignment="1">
      <alignment horizontal="center" wrapText="1"/>
    </xf>
    <xf numFmtId="0" fontId="31" fillId="11" borderId="1" xfId="0" applyFont="1" applyFill="1" applyBorder="1"/>
    <xf numFmtId="5" fontId="31" fillId="5" borderId="21" xfId="0" applyNumberFormat="1" applyFont="1" applyFill="1" applyBorder="1"/>
    <xf numFmtId="165" fontId="7" fillId="0" borderId="5" xfId="6" applyNumberFormat="1" applyFont="1" applyBorder="1" applyAlignment="1">
      <alignment horizontal="center"/>
    </xf>
    <xf numFmtId="0" fontId="7" fillId="13" borderId="8" xfId="0" applyFont="1" applyFill="1" applyBorder="1" applyAlignment="1">
      <alignment wrapText="1"/>
    </xf>
    <xf numFmtId="0" fontId="7" fillId="13" borderId="8" xfId="0" applyFont="1" applyFill="1" applyBorder="1"/>
    <xf numFmtId="0" fontId="33" fillId="0" borderId="0" xfId="0" applyFont="1"/>
    <xf numFmtId="0" fontId="8" fillId="6" borderId="1" xfId="0" applyFont="1" applyFill="1" applyBorder="1"/>
    <xf numFmtId="0" fontId="0" fillId="0" borderId="5" xfId="0" applyBorder="1" applyAlignment="1">
      <alignment wrapText="1"/>
    </xf>
    <xf numFmtId="0" fontId="0" fillId="0" borderId="1" xfId="0" applyBorder="1" applyAlignment="1">
      <alignment wrapText="1"/>
    </xf>
    <xf numFmtId="165" fontId="7" fillId="2" borderId="1" xfId="6" applyNumberFormat="1" applyFont="1" applyFill="1" applyBorder="1" applyAlignment="1">
      <alignment horizontal="center"/>
    </xf>
    <xf numFmtId="0" fontId="7" fillId="13" borderId="1" xfId="4" applyNumberFormat="1" applyFont="1" applyFill="1" applyBorder="1" applyAlignment="1">
      <alignment horizontal="center"/>
    </xf>
    <xf numFmtId="0" fontId="8" fillId="6" borderId="22" xfId="0" applyFont="1" applyFill="1" applyBorder="1" applyAlignment="1">
      <alignment horizontal="center"/>
    </xf>
    <xf numFmtId="0" fontId="7" fillId="6" borderId="2" xfId="0" applyFont="1" applyFill="1" applyBorder="1"/>
    <xf numFmtId="0" fontId="8" fillId="8" borderId="8" xfId="0" applyFont="1" applyFill="1" applyBorder="1" applyAlignment="1">
      <alignment wrapText="1"/>
    </xf>
    <xf numFmtId="0" fontId="7" fillId="4" borderId="1" xfId="0" applyFont="1" applyFill="1" applyBorder="1"/>
    <xf numFmtId="0" fontId="7" fillId="4" borderId="1" xfId="0" applyFont="1" applyFill="1" applyBorder="1" applyAlignment="1">
      <alignment horizontal="center"/>
    </xf>
    <xf numFmtId="0" fontId="7" fillId="4" borderId="6" xfId="0" applyFont="1" applyFill="1" applyBorder="1" applyAlignment="1">
      <alignment wrapText="1"/>
    </xf>
    <xf numFmtId="0" fontId="7" fillId="13" borderId="7" xfId="0" applyFont="1" applyFill="1" applyBorder="1" applyAlignment="1">
      <alignment horizontal="center"/>
    </xf>
    <xf numFmtId="0" fontId="9" fillId="13" borderId="7" xfId="0" applyFont="1" applyFill="1" applyBorder="1"/>
    <xf numFmtId="165" fontId="7" fillId="13" borderId="7" xfId="6" applyNumberFormat="1" applyFont="1" applyFill="1" applyBorder="1" applyAlignment="1">
      <alignment horizontal="center"/>
    </xf>
    <xf numFmtId="165" fontId="7" fillId="13" borderId="23" xfId="6" applyNumberFormat="1" applyFont="1" applyFill="1" applyBorder="1" applyAlignment="1">
      <alignment horizontal="center"/>
    </xf>
    <xf numFmtId="0" fontId="7" fillId="13" borderId="7" xfId="0" applyFont="1" applyFill="1" applyBorder="1" applyAlignment="1">
      <alignment wrapText="1"/>
    </xf>
    <xf numFmtId="0" fontId="7" fillId="0" borderId="24" xfId="0" applyFont="1" applyBorder="1"/>
    <xf numFmtId="0" fontId="7" fillId="2" borderId="1" xfId="4" applyNumberFormat="1" applyFont="1" applyFill="1" applyBorder="1" applyAlignment="1">
      <alignment horizontal="center"/>
    </xf>
    <xf numFmtId="165" fontId="7" fillId="2" borderId="8" xfId="6" applyNumberFormat="1" applyFont="1" applyFill="1" applyBorder="1" applyAlignment="1">
      <alignment horizontal="center"/>
    </xf>
    <xf numFmtId="0" fontId="7" fillId="2" borderId="8" xfId="4" applyNumberFormat="1" applyFont="1" applyFill="1" applyBorder="1" applyAlignment="1">
      <alignment horizontal="center"/>
    </xf>
    <xf numFmtId="0" fontId="9" fillId="9" borderId="7" xfId="0" applyFont="1" applyFill="1" applyBorder="1"/>
    <xf numFmtId="0" fontId="7" fillId="4" borderId="0" xfId="0" applyFont="1" applyFill="1"/>
    <xf numFmtId="0" fontId="7" fillId="9" borderId="7" xfId="0" applyFont="1" applyFill="1" applyBorder="1"/>
    <xf numFmtId="0" fontId="9" fillId="13" borderId="25" xfId="0" applyFont="1" applyFill="1" applyBorder="1"/>
    <xf numFmtId="0" fontId="9" fillId="9" borderId="25" xfId="0" applyFont="1" applyFill="1" applyBorder="1"/>
    <xf numFmtId="165" fontId="7" fillId="13" borderId="25" xfId="6" applyNumberFormat="1" applyFont="1" applyFill="1" applyBorder="1" applyAlignment="1">
      <alignment horizontal="center"/>
    </xf>
    <xf numFmtId="0" fontId="7" fillId="13" borderId="25" xfId="0" applyFont="1" applyFill="1" applyBorder="1"/>
    <xf numFmtId="0" fontId="7" fillId="13" borderId="26" xfId="0" applyFont="1" applyFill="1" applyBorder="1"/>
    <xf numFmtId="38" fontId="7" fillId="0" borderId="1" xfId="0" applyNumberFormat="1" applyFont="1" applyFill="1" applyBorder="1"/>
    <xf numFmtId="38" fontId="7" fillId="0" borderId="1" xfId="0" applyNumberFormat="1" applyFont="1" applyBorder="1"/>
    <xf numFmtId="3" fontId="7" fillId="0" borderId="1" xfId="0" applyNumberFormat="1" applyFont="1" applyBorder="1" applyAlignment="1">
      <alignment horizontal="center"/>
    </xf>
    <xf numFmtId="38" fontId="7" fillId="13" borderId="1" xfId="0" applyNumberFormat="1" applyFont="1" applyFill="1" applyBorder="1" applyAlignment="1">
      <alignment horizontal="center"/>
    </xf>
    <xf numFmtId="44" fontId="7" fillId="13" borderId="1" xfId="6" applyFont="1" applyFill="1" applyBorder="1" applyAlignment="1">
      <alignment horizontal="center"/>
    </xf>
    <xf numFmtId="0" fontId="8" fillId="9" borderId="0" xfId="0" applyFont="1" applyFill="1" applyAlignment="1">
      <alignment horizontal="center" wrapText="1"/>
    </xf>
    <xf numFmtId="0" fontId="31" fillId="0" borderId="1" xfId="0" applyFont="1" applyBorder="1" applyAlignment="1">
      <alignment horizontal="left"/>
    </xf>
    <xf numFmtId="37" fontId="31" fillId="0" borderId="1" xfId="0" applyNumberFormat="1" applyFont="1" applyBorder="1" applyAlignment="1">
      <alignment horizontal="left"/>
    </xf>
    <xf numFmtId="0" fontId="31" fillId="11" borderId="1" xfId="0" applyFont="1" applyFill="1" applyBorder="1" applyAlignment="1">
      <alignment horizontal="left"/>
    </xf>
    <xf numFmtId="37" fontId="31" fillId="11" borderId="1" xfId="0" applyNumberFormat="1" applyFont="1" applyFill="1" applyBorder="1" applyAlignment="1">
      <alignment horizontal="left"/>
    </xf>
    <xf numFmtId="0" fontId="28" fillId="0" borderId="0" xfId="0" applyFont="1" applyAlignment="1">
      <alignment horizontal="left"/>
    </xf>
    <xf numFmtId="37" fontId="28" fillId="0" borderId="0" xfId="0" applyNumberFormat="1" applyFont="1" applyAlignment="1">
      <alignment horizontal="left"/>
    </xf>
    <xf numFmtId="0" fontId="28" fillId="3" borderId="0" xfId="0" applyFont="1" applyFill="1" applyAlignment="1">
      <alignment horizontal="left"/>
    </xf>
    <xf numFmtId="37" fontId="28" fillId="3" borderId="0" xfId="0" applyNumberFormat="1" applyFont="1" applyFill="1" applyAlignment="1">
      <alignment horizontal="left"/>
    </xf>
    <xf numFmtId="5" fontId="31" fillId="0" borderId="1" xfId="0" applyNumberFormat="1" applyFont="1" applyBorder="1" applyAlignment="1">
      <alignment horizontal="right"/>
    </xf>
    <xf numFmtId="5" fontId="31" fillId="11" borderId="1" xfId="0" applyNumberFormat="1" applyFont="1" applyFill="1" applyBorder="1" applyAlignment="1">
      <alignment horizontal="right"/>
    </xf>
    <xf numFmtId="5" fontId="28" fillId="0" borderId="0" xfId="0" applyNumberFormat="1" applyFont="1" applyAlignment="1">
      <alignment horizontal="right"/>
    </xf>
    <xf numFmtId="5" fontId="28" fillId="3" borderId="0" xfId="0" applyNumberFormat="1" applyFont="1" applyFill="1" applyAlignment="1">
      <alignment horizontal="right"/>
    </xf>
    <xf numFmtId="0" fontId="0" fillId="0" borderId="0" xfId="0" applyAlignment="1">
      <alignment horizontal="center"/>
    </xf>
    <xf numFmtId="165" fontId="7" fillId="2" borderId="5" xfId="6" applyNumberFormat="1" applyFont="1" applyFill="1" applyBorder="1" applyAlignment="1">
      <alignment horizontal="center"/>
    </xf>
    <xf numFmtId="0" fontId="0" fillId="5" borderId="1" xfId="0" applyFont="1" applyFill="1" applyBorder="1"/>
    <xf numFmtId="0" fontId="7" fillId="5" borderId="1" xfId="0" applyFont="1" applyFill="1" applyBorder="1"/>
    <xf numFmtId="0" fontId="7" fillId="5" borderId="6" xfId="0" applyFont="1" applyFill="1" applyBorder="1"/>
    <xf numFmtId="0" fontId="0" fillId="5" borderId="9" xfId="0" applyFont="1" applyFill="1" applyBorder="1"/>
    <xf numFmtId="0" fontId="7" fillId="5" borderId="9" xfId="0" applyFont="1" applyFill="1" applyBorder="1"/>
    <xf numFmtId="0" fontId="7" fillId="5" borderId="20" xfId="0" applyFont="1" applyFill="1" applyBorder="1"/>
    <xf numFmtId="0" fontId="6" fillId="0" borderId="1" xfId="0" applyFont="1" applyBorder="1"/>
    <xf numFmtId="0" fontId="7" fillId="5" borderId="1" xfId="0" applyFont="1" applyFill="1" applyBorder="1" applyAlignment="1">
      <alignment wrapText="1"/>
    </xf>
    <xf numFmtId="0" fontId="8" fillId="6" borderId="18" xfId="0" applyFont="1" applyFill="1" applyBorder="1" applyAlignment="1">
      <alignment horizontal="center" wrapText="1"/>
    </xf>
    <xf numFmtId="0" fontId="0" fillId="2" borderId="1" xfId="0" applyFont="1" applyFill="1" applyBorder="1"/>
    <xf numFmtId="0" fontId="0" fillId="2" borderId="9" xfId="0" applyFont="1" applyFill="1" applyBorder="1"/>
    <xf numFmtId="0" fontId="7" fillId="2" borderId="9" xfId="0" applyFont="1" applyFill="1" applyBorder="1"/>
    <xf numFmtId="0" fontId="24" fillId="3" borderId="1" xfId="0" applyFont="1" applyFill="1" applyBorder="1" applyAlignment="1">
      <alignment horizontal="center" wrapText="1"/>
    </xf>
    <xf numFmtId="0" fontId="24" fillId="3" borderId="1" xfId="0" applyFont="1" applyFill="1" applyBorder="1" applyAlignment="1">
      <alignment horizontal="center"/>
    </xf>
    <xf numFmtId="0" fontId="24" fillId="3" borderId="1" xfId="0" applyFont="1" applyFill="1" applyBorder="1" applyAlignment="1">
      <alignment horizontal="left" wrapText="1"/>
    </xf>
    <xf numFmtId="37" fontId="24" fillId="3" borderId="1" xfId="0" applyNumberFormat="1" applyFont="1" applyFill="1" applyBorder="1" applyAlignment="1">
      <alignment horizontal="left" wrapText="1"/>
    </xf>
    <xf numFmtId="5" fontId="24" fillId="3" borderId="1" xfId="0" applyNumberFormat="1" applyFont="1" applyFill="1" applyBorder="1" applyAlignment="1">
      <alignment horizontal="right" wrapText="1"/>
    </xf>
    <xf numFmtId="5" fontId="24" fillId="3" borderId="1" xfId="0" applyNumberFormat="1" applyFont="1" applyFill="1" applyBorder="1" applyAlignment="1">
      <alignment horizontal="center" wrapText="1"/>
    </xf>
    <xf numFmtId="0" fontId="24" fillId="3" borderId="1" xfId="0" applyFont="1" applyFill="1" applyBorder="1" applyAlignment="1">
      <alignment wrapText="1"/>
    </xf>
    <xf numFmtId="0" fontId="39" fillId="3" borderId="0" xfId="0" applyFont="1" applyFill="1"/>
    <xf numFmtId="0" fontId="30" fillId="3" borderId="0" xfId="0" applyFont="1" applyFill="1"/>
    <xf numFmtId="0" fontId="24" fillId="0" borderId="1" xfId="0" applyFont="1" applyFill="1" applyBorder="1" applyAlignment="1">
      <alignment wrapText="1"/>
    </xf>
    <xf numFmtId="0" fontId="24" fillId="0" borderId="1" xfId="0" applyFont="1" applyFill="1" applyBorder="1" applyAlignment="1">
      <alignment horizontal="left" wrapText="1"/>
    </xf>
    <xf numFmtId="166" fontId="31" fillId="0" borderId="1" xfId="0" applyNumberFormat="1" applyFont="1" applyBorder="1"/>
    <xf numFmtId="0" fontId="40" fillId="9" borderId="8" xfId="0" applyFont="1" applyFill="1" applyBorder="1"/>
    <xf numFmtId="165" fontId="40" fillId="0" borderId="8" xfId="6" applyNumberFormat="1" applyFont="1" applyBorder="1"/>
    <xf numFmtId="167" fontId="7" fillId="13" borderId="7" xfId="4" applyNumberFormat="1" applyFont="1" applyFill="1" applyBorder="1" applyAlignment="1">
      <alignment horizontal="center"/>
    </xf>
    <xf numFmtId="167" fontId="7" fillId="0" borderId="8" xfId="4" applyNumberFormat="1" applyFont="1" applyBorder="1"/>
    <xf numFmtId="49" fontId="7" fillId="0" borderId="1" xfId="0" applyNumberFormat="1" applyFont="1" applyFill="1" applyBorder="1"/>
    <xf numFmtId="0" fontId="42" fillId="3" borderId="0" xfId="0" applyFont="1" applyFill="1"/>
    <xf numFmtId="9" fontId="7" fillId="11" borderId="1" xfId="4" applyFont="1" applyFill="1" applyBorder="1" applyAlignment="1">
      <alignment horizontal="center"/>
    </xf>
    <xf numFmtId="165" fontId="7" fillId="3" borderId="0" xfId="0" applyNumberFormat="1" applyFont="1" applyFill="1"/>
    <xf numFmtId="165" fontId="7" fillId="0" borderId="1" xfId="6" applyNumberFormat="1" applyFont="1" applyBorder="1"/>
    <xf numFmtId="167" fontId="7" fillId="11" borderId="1" xfId="4" applyNumberFormat="1" applyFont="1" applyFill="1" applyBorder="1" applyAlignment="1">
      <alignment horizontal="center"/>
    </xf>
    <xf numFmtId="0" fontId="7" fillId="3" borderId="1" xfId="0" applyFont="1" applyFill="1" applyBorder="1" applyAlignment="1">
      <alignment wrapText="1"/>
    </xf>
    <xf numFmtId="0" fontId="7" fillId="9" borderId="8" xfId="0" applyFont="1" applyFill="1" applyBorder="1"/>
    <xf numFmtId="0" fontId="7" fillId="3" borderId="8" xfId="0" applyFont="1" applyFill="1" applyBorder="1"/>
    <xf numFmtId="0" fontId="7" fillId="0" borderId="8" xfId="0" applyFont="1" applyBorder="1" applyAlignment="1">
      <alignment wrapText="1"/>
    </xf>
    <xf numFmtId="0" fontId="7" fillId="15" borderId="1" xfId="0" applyFont="1" applyFill="1" applyBorder="1" applyAlignment="1">
      <alignment horizontal="center"/>
    </xf>
    <xf numFmtId="165" fontId="7" fillId="0" borderId="1" xfId="6" applyNumberFormat="1" applyFont="1" applyBorder="1" applyAlignment="1">
      <alignment horizontal="center"/>
    </xf>
    <xf numFmtId="165" fontId="7" fillId="11" borderId="1" xfId="6" applyNumberFormat="1" applyFont="1" applyFill="1" applyBorder="1" applyAlignment="1">
      <alignment horizontal="center"/>
    </xf>
    <xf numFmtId="165" fontId="7" fillId="13" borderId="1" xfId="6" applyNumberFormat="1" applyFont="1" applyFill="1" applyBorder="1" applyAlignment="1">
      <alignment horizontal="center"/>
    </xf>
    <xf numFmtId="165" fontId="7" fillId="0" borderId="8" xfId="6" applyNumberFormat="1" applyFont="1" applyBorder="1"/>
    <xf numFmtId="0" fontId="7" fillId="11" borderId="1" xfId="4" applyNumberFormat="1" applyFont="1" applyFill="1" applyBorder="1" applyAlignment="1">
      <alignment horizontal="center"/>
    </xf>
    <xf numFmtId="165" fontId="7" fillId="13" borderId="7" xfId="6" applyNumberFormat="1" applyFont="1" applyFill="1" applyBorder="1"/>
    <xf numFmtId="0" fontId="41" fillId="0" borderId="0" xfId="0" applyFont="1" applyAlignment="1">
      <alignment horizontal="center"/>
    </xf>
    <xf numFmtId="0" fontId="41" fillId="0" borderId="0" xfId="0" applyFont="1"/>
    <xf numFmtId="0" fontId="21" fillId="0" borderId="0" xfId="0" applyFont="1"/>
    <xf numFmtId="0" fontId="43" fillId="0" borderId="0" xfId="0" applyFont="1" applyBorder="1" applyAlignment="1">
      <alignment horizontal="center"/>
    </xf>
    <xf numFmtId="0" fontId="43" fillId="0" borderId="0" xfId="0" applyFont="1"/>
    <xf numFmtId="0" fontId="44" fillId="0" borderId="0" xfId="7" applyFont="1"/>
    <xf numFmtId="0" fontId="43" fillId="0" borderId="0" xfId="0" applyFont="1" applyFill="1" applyBorder="1"/>
    <xf numFmtId="0" fontId="7" fillId="0" borderId="1" xfId="0" applyFont="1" applyBorder="1" applyAlignment="1">
      <alignment vertical="top" wrapText="1"/>
    </xf>
    <xf numFmtId="0" fontId="7" fillId="0" borderId="5" xfId="0" applyFont="1" applyBorder="1" applyAlignment="1">
      <alignment vertical="top" wrapText="1"/>
    </xf>
    <xf numFmtId="167" fontId="7" fillId="13" borderId="25" xfId="4" applyNumberFormat="1" applyFont="1" applyFill="1" applyBorder="1" applyAlignment="1">
      <alignment horizontal="center"/>
    </xf>
    <xf numFmtId="38" fontId="7" fillId="3" borderId="0" xfId="0" applyNumberFormat="1" applyFont="1" applyFill="1"/>
    <xf numFmtId="0" fontId="45" fillId="0" borderId="0" xfId="0" applyFont="1" applyFill="1" applyBorder="1" applyAlignment="1">
      <alignment horizontal="left" vertical="top"/>
    </xf>
    <xf numFmtId="0" fontId="46" fillId="0" borderId="0" xfId="0" applyFont="1" applyFill="1" applyBorder="1" applyAlignment="1">
      <alignment horizontal="left" vertical="top"/>
    </xf>
    <xf numFmtId="167" fontId="46" fillId="0" borderId="0" xfId="4" applyNumberFormat="1" applyFont="1" applyFill="1" applyBorder="1" applyAlignment="1">
      <alignment horizontal="left" vertical="top"/>
    </xf>
    <xf numFmtId="167" fontId="46" fillId="0" borderId="0" xfId="4" applyNumberFormat="1" applyFont="1" applyFill="1" applyBorder="1" applyAlignment="1">
      <alignment horizontal="center" vertical="top"/>
    </xf>
    <xf numFmtId="164" fontId="46" fillId="0" borderId="0" xfId="11" applyNumberFormat="1" applyFont="1" applyFill="1" applyBorder="1" applyAlignment="1">
      <alignment horizontal="left" vertical="top"/>
    </xf>
    <xf numFmtId="0" fontId="47" fillId="18" borderId="0" xfId="13" applyFont="1" applyBorder="1" applyAlignment="1" applyProtection="1">
      <alignment horizontal="center" vertical="center" wrapText="1"/>
    </xf>
    <xf numFmtId="0" fontId="45" fillId="0" borderId="0" xfId="0" applyFont="1" applyFill="1" applyBorder="1" applyAlignment="1">
      <alignment horizontal="right" vertical="top" wrapText="1"/>
    </xf>
    <xf numFmtId="0" fontId="47" fillId="18" borderId="0" xfId="13" applyFont="1" applyBorder="1" applyAlignment="1" applyProtection="1">
      <alignment horizontal="center" wrapText="1"/>
    </xf>
    <xf numFmtId="164" fontId="47" fillId="18" borderId="0" xfId="11" applyNumberFormat="1" applyFont="1" applyFill="1" applyBorder="1" applyAlignment="1" applyProtection="1">
      <alignment horizontal="center" wrapText="1"/>
    </xf>
    <xf numFmtId="0" fontId="48" fillId="17" borderId="27" xfId="12" applyFont="1" applyAlignment="1">
      <alignment horizontal="left" vertical="top" wrapText="1" indent="1"/>
    </xf>
    <xf numFmtId="167" fontId="48" fillId="17" borderId="27" xfId="4" applyNumberFormat="1" applyFont="1" applyFill="1" applyBorder="1" applyAlignment="1">
      <alignment horizontal="left" vertical="top" wrapText="1" indent="1"/>
    </xf>
    <xf numFmtId="167" fontId="48" fillId="17" borderId="27" xfId="4" applyNumberFormat="1" applyFont="1" applyFill="1" applyBorder="1" applyAlignment="1">
      <alignment horizontal="center" vertical="top" wrapText="1"/>
    </xf>
    <xf numFmtId="164" fontId="48" fillId="17" borderId="27" xfId="11" applyNumberFormat="1" applyFont="1" applyFill="1" applyBorder="1" applyAlignment="1">
      <alignment horizontal="left" vertical="top" wrapText="1" indent="1"/>
    </xf>
    <xf numFmtId="1" fontId="48" fillId="17" borderId="27" xfId="12" applyNumberFormat="1" applyFont="1" applyAlignment="1">
      <alignment horizontal="center" vertical="top" wrapText="1"/>
    </xf>
    <xf numFmtId="0" fontId="49" fillId="19" borderId="1" xfId="14" applyFont="1" applyBorder="1" applyAlignment="1">
      <alignment horizontal="left" vertical="top" wrapText="1" indent="1"/>
    </xf>
    <xf numFmtId="1" fontId="49" fillId="19" borderId="1" xfId="14" applyNumberFormat="1" applyFont="1" applyBorder="1" applyAlignment="1">
      <alignment horizontal="right" vertical="top" shrinkToFit="1"/>
    </xf>
    <xf numFmtId="167" fontId="49" fillId="19" borderId="1" xfId="14" applyNumberFormat="1" applyFont="1" applyBorder="1" applyAlignment="1">
      <alignment horizontal="right" vertical="top" shrinkToFit="1"/>
    </xf>
    <xf numFmtId="167" fontId="49" fillId="19" borderId="1" xfId="14" applyNumberFormat="1" applyFont="1" applyBorder="1" applyAlignment="1">
      <alignment horizontal="center" vertical="top" shrinkToFit="1"/>
    </xf>
    <xf numFmtId="1" fontId="49" fillId="19" borderId="1" xfId="14" applyNumberFormat="1" applyFont="1" applyBorder="1" applyAlignment="1">
      <alignment horizontal="right" vertical="center" shrinkToFit="1"/>
    </xf>
    <xf numFmtId="0" fontId="49" fillId="20" borderId="1" xfId="15" applyFont="1" applyBorder="1" applyAlignment="1">
      <alignment horizontal="left" vertical="top" wrapText="1"/>
    </xf>
    <xf numFmtId="3" fontId="49" fillId="20" borderId="1" xfId="15" applyNumberFormat="1" applyFont="1" applyBorder="1" applyAlignment="1">
      <alignment horizontal="right" vertical="top" shrinkToFit="1"/>
    </xf>
    <xf numFmtId="167" fontId="49" fillId="20" borderId="1" xfId="15" applyNumberFormat="1" applyFont="1" applyBorder="1" applyAlignment="1">
      <alignment horizontal="right" vertical="top" shrinkToFit="1"/>
    </xf>
    <xf numFmtId="167" fontId="49" fillId="20" borderId="1" xfId="15" applyNumberFormat="1" applyFont="1" applyBorder="1" applyAlignment="1">
      <alignment horizontal="center" vertical="top" shrinkToFit="1"/>
    </xf>
    <xf numFmtId="1" fontId="49" fillId="20" borderId="1" xfId="15" applyNumberFormat="1" applyFont="1" applyBorder="1" applyAlignment="1">
      <alignment horizontal="right" vertical="top" shrinkToFit="1"/>
    </xf>
    <xf numFmtId="0" fontId="48" fillId="0" borderId="0" xfId="0" applyFont="1" applyFill="1" applyBorder="1" applyAlignment="1">
      <alignment horizontal="left" vertical="top" wrapText="1" indent="1"/>
    </xf>
    <xf numFmtId="0" fontId="46" fillId="0" borderId="0" xfId="0" applyFont="1" applyFill="1" applyBorder="1" applyAlignment="1">
      <alignment horizontal="left" vertical="center" wrapText="1"/>
    </xf>
    <xf numFmtId="1" fontId="50" fillId="0" borderId="0" xfId="0" applyNumberFormat="1" applyFont="1" applyFill="1" applyBorder="1" applyAlignment="1">
      <alignment horizontal="right" vertical="top" shrinkToFit="1"/>
    </xf>
    <xf numFmtId="167" fontId="50" fillId="0" borderId="28" xfId="4" applyNumberFormat="1" applyFont="1" applyFill="1" applyBorder="1" applyAlignment="1">
      <alignment horizontal="right" vertical="top" shrinkToFit="1"/>
    </xf>
    <xf numFmtId="167" fontId="50" fillId="0" borderId="28" xfId="4" applyNumberFormat="1" applyFont="1" applyFill="1" applyBorder="1" applyAlignment="1">
      <alignment horizontal="center" vertical="top" shrinkToFit="1"/>
    </xf>
    <xf numFmtId="164" fontId="51" fillId="0" borderId="0" xfId="11" applyNumberFormat="1" applyFont="1" applyFill="1" applyBorder="1" applyAlignment="1">
      <alignment horizontal="right" vertical="top" shrinkToFit="1"/>
    </xf>
    <xf numFmtId="0" fontId="45" fillId="0" borderId="0" xfId="0" applyFont="1" applyFill="1" applyBorder="1" applyAlignment="1">
      <alignment horizontal="left" vertical="top" wrapText="1"/>
    </xf>
    <xf numFmtId="3" fontId="51" fillId="0" borderId="0" xfId="0" applyNumberFormat="1" applyFont="1" applyFill="1" applyBorder="1" applyAlignment="1">
      <alignment horizontal="right" vertical="top" shrinkToFit="1"/>
    </xf>
    <xf numFmtId="167" fontId="51" fillId="0" borderId="0" xfId="4" applyNumberFormat="1" applyFont="1" applyFill="1" applyBorder="1" applyAlignment="1">
      <alignment horizontal="right" vertical="top" shrinkToFit="1"/>
    </xf>
    <xf numFmtId="167" fontId="51" fillId="0" borderId="0" xfId="4" applyNumberFormat="1" applyFont="1" applyFill="1" applyBorder="1" applyAlignment="1">
      <alignment horizontal="center" vertical="top" shrinkToFit="1"/>
    </xf>
    <xf numFmtId="0" fontId="48" fillId="0" borderId="0" xfId="0" applyFont="1" applyFill="1" applyBorder="1" applyAlignment="1">
      <alignment horizontal="left" vertical="top"/>
    </xf>
    <xf numFmtId="0" fontId="45" fillId="0" borderId="29" xfId="0" applyFont="1" applyFill="1" applyBorder="1" applyAlignment="1">
      <alignment horizontal="left" vertical="top" wrapText="1"/>
    </xf>
    <xf numFmtId="0" fontId="7" fillId="3" borderId="1" xfId="0" applyFont="1" applyFill="1" applyBorder="1" applyAlignment="1">
      <alignment horizontal="center" vertical="top"/>
    </xf>
    <xf numFmtId="0" fontId="7" fillId="3" borderId="1" xfId="0" applyFont="1" applyFill="1" applyBorder="1" applyAlignment="1">
      <alignment vertical="top"/>
    </xf>
    <xf numFmtId="0" fontId="7" fillId="9" borderId="1" xfId="0" applyFont="1" applyFill="1" applyBorder="1" applyAlignment="1">
      <alignment vertical="top"/>
    </xf>
    <xf numFmtId="165" fontId="7" fillId="0" borderId="1" xfId="6" applyNumberFormat="1" applyFont="1" applyBorder="1" applyAlignment="1">
      <alignment vertical="top"/>
    </xf>
    <xf numFmtId="165" fontId="7" fillId="0" borderId="1" xfId="6" applyNumberFormat="1" applyFont="1" applyBorder="1" applyAlignment="1">
      <alignment horizontal="center" vertical="top"/>
    </xf>
    <xf numFmtId="165" fontId="7" fillId="11" borderId="1" xfId="6" applyNumberFormat="1" applyFont="1" applyFill="1" applyBorder="1" applyAlignment="1">
      <alignment horizontal="center" vertical="top"/>
    </xf>
    <xf numFmtId="9" fontId="7" fillId="11" borderId="1" xfId="4" applyFont="1" applyFill="1" applyBorder="1" applyAlignment="1">
      <alignment horizontal="center" vertical="top"/>
    </xf>
    <xf numFmtId="165" fontId="7" fillId="0" borderId="5" xfId="6" applyNumberFormat="1" applyFont="1" applyBorder="1" applyAlignment="1">
      <alignment horizontal="center" vertical="top"/>
    </xf>
    <xf numFmtId="165" fontId="7" fillId="2" borderId="5" xfId="6" applyNumberFormat="1" applyFont="1" applyFill="1" applyBorder="1" applyAlignment="1">
      <alignment horizontal="center" vertical="top"/>
    </xf>
    <xf numFmtId="0" fontId="9" fillId="3" borderId="1" xfId="0" applyFont="1" applyFill="1" applyBorder="1" applyAlignment="1">
      <alignment vertical="top" wrapText="1"/>
    </xf>
    <xf numFmtId="0" fontId="9" fillId="3" borderId="1" xfId="0" applyFont="1" applyFill="1" applyBorder="1" applyAlignment="1">
      <alignment vertical="center" wrapText="1"/>
    </xf>
    <xf numFmtId="0" fontId="52" fillId="13" borderId="26" xfId="0" applyFont="1" applyFill="1" applyBorder="1"/>
    <xf numFmtId="0" fontId="34" fillId="0" borderId="0" xfId="0" applyFont="1" applyAlignment="1">
      <alignment vertical="top" wrapText="1"/>
    </xf>
    <xf numFmtId="0" fontId="34" fillId="0" borderId="1" xfId="0" applyFont="1" applyBorder="1" applyAlignment="1">
      <alignment vertical="top" wrapText="1"/>
    </xf>
    <xf numFmtId="0" fontId="34" fillId="0" borderId="1" xfId="0" applyFont="1" applyBorder="1" applyAlignment="1">
      <alignment vertical="top"/>
    </xf>
    <xf numFmtId="0" fontId="34" fillId="0" borderId="5" xfId="0" applyFont="1" applyBorder="1" applyAlignment="1">
      <alignment vertical="top" wrapText="1"/>
    </xf>
    <xf numFmtId="0" fontId="55" fillId="0" borderId="0" xfId="0" applyFont="1"/>
    <xf numFmtId="0" fontId="54" fillId="0" borderId="1" xfId="0" applyFont="1" applyBorder="1" applyAlignment="1">
      <alignment horizontal="center" wrapText="1"/>
    </xf>
    <xf numFmtId="44" fontId="54" fillId="0" borderId="1" xfId="6" applyFont="1" applyBorder="1" applyAlignment="1">
      <alignment horizontal="center" wrapText="1"/>
    </xf>
    <xf numFmtId="0" fontId="55" fillId="0" borderId="0" xfId="0" applyFont="1" applyAlignment="1">
      <alignment horizontal="center" wrapText="1"/>
    </xf>
    <xf numFmtId="0" fontId="55" fillId="0" borderId="1" xfId="0" applyFont="1" applyBorder="1"/>
    <xf numFmtId="0" fontId="55" fillId="0" borderId="1" xfId="0" applyFont="1" applyBorder="1" applyAlignment="1">
      <alignment wrapText="1"/>
    </xf>
    <xf numFmtId="44" fontId="55" fillId="0" borderId="1" xfId="6" applyFont="1" applyBorder="1"/>
    <xf numFmtId="0" fontId="55" fillId="0" borderId="0" xfId="0" applyFont="1" applyAlignment="1">
      <alignment wrapText="1"/>
    </xf>
    <xf numFmtId="44" fontId="55" fillId="0" borderId="0" xfId="6" applyFont="1"/>
    <xf numFmtId="0" fontId="9" fillId="3" borderId="1" xfId="0" applyFont="1" applyFill="1" applyBorder="1" applyAlignment="1">
      <alignment vertical="justify" wrapText="1"/>
    </xf>
    <xf numFmtId="44" fontId="7" fillId="13" borderId="7" xfId="6" applyNumberFormat="1" applyFont="1" applyFill="1" applyBorder="1" applyAlignment="1">
      <alignment horizontal="center"/>
    </xf>
    <xf numFmtId="165" fontId="53" fillId="13" borderId="1" xfId="6" applyNumberFormat="1" applyFont="1" applyFill="1" applyBorder="1" applyAlignment="1">
      <alignment horizontal="center"/>
    </xf>
    <xf numFmtId="44" fontId="7" fillId="0" borderId="1" xfId="6" applyNumberFormat="1" applyFont="1" applyBorder="1" applyAlignment="1">
      <alignment horizontal="center" vertical="top"/>
    </xf>
    <xf numFmtId="167" fontId="7" fillId="0" borderId="0" xfId="4" applyNumberFormat="1" applyFont="1"/>
    <xf numFmtId="44" fontId="7" fillId="0" borderId="5" xfId="6" applyNumberFormat="1" applyFont="1" applyBorder="1" applyAlignment="1">
      <alignment horizontal="center" vertical="top"/>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9" borderId="1" xfId="0" applyFont="1" applyFill="1" applyBorder="1" applyAlignment="1">
      <alignment vertical="center"/>
    </xf>
    <xf numFmtId="165" fontId="7" fillId="0" borderId="1" xfId="6" applyNumberFormat="1" applyFont="1" applyBorder="1" applyAlignment="1">
      <alignment vertical="center"/>
    </xf>
    <xf numFmtId="165" fontId="7" fillId="0" borderId="1" xfId="6" applyNumberFormat="1" applyFont="1" applyBorder="1" applyAlignment="1">
      <alignment horizontal="center" vertical="center"/>
    </xf>
    <xf numFmtId="165" fontId="7" fillId="11" borderId="1" xfId="6" applyNumberFormat="1" applyFont="1" applyFill="1" applyBorder="1" applyAlignment="1">
      <alignment horizontal="center" vertical="center"/>
    </xf>
    <xf numFmtId="0" fontId="7" fillId="11" borderId="1" xfId="4" applyNumberFormat="1" applyFont="1" applyFill="1" applyBorder="1" applyAlignment="1">
      <alignment horizontal="center" vertical="center"/>
    </xf>
    <xf numFmtId="165" fontId="7" fillId="0" borderId="5" xfId="6" applyNumberFormat="1" applyFont="1" applyBorder="1" applyAlignment="1">
      <alignment horizontal="center" vertical="center"/>
    </xf>
    <xf numFmtId="0" fontId="53" fillId="13" borderId="8" xfId="0" applyFont="1" applyFill="1" applyBorder="1"/>
    <xf numFmtId="0" fontId="53" fillId="9" borderId="8" xfId="0" applyFont="1" applyFill="1" applyBorder="1"/>
    <xf numFmtId="0" fontId="53" fillId="13" borderId="1" xfId="0" applyFont="1" applyFill="1" applyBorder="1"/>
    <xf numFmtId="0" fontId="53" fillId="9" borderId="1" xfId="0" applyFont="1" applyFill="1" applyBorder="1"/>
    <xf numFmtId="165" fontId="59" fillId="0" borderId="8" xfId="6" applyNumberFormat="1" applyFont="1" applyBorder="1"/>
    <xf numFmtId="165" fontId="59" fillId="13" borderId="7" xfId="6" applyNumberFormat="1" applyFont="1" applyFill="1" applyBorder="1" applyAlignment="1">
      <alignment horizontal="center"/>
    </xf>
    <xf numFmtId="165" fontId="59" fillId="13" borderId="25" xfId="6" applyNumberFormat="1" applyFont="1" applyFill="1" applyBorder="1" applyAlignment="1">
      <alignment horizontal="center"/>
    </xf>
    <xf numFmtId="165" fontId="59" fillId="13" borderId="1" xfId="6" applyNumberFormat="1" applyFont="1" applyFill="1" applyBorder="1" applyAlignment="1">
      <alignment horizontal="center"/>
    </xf>
    <xf numFmtId="0" fontId="60" fillId="0" borderId="0" xfId="0" applyFont="1"/>
    <xf numFmtId="0" fontId="28" fillId="0" borderId="0" xfId="0" applyFont="1" applyAlignment="1">
      <alignment wrapText="1"/>
    </xf>
    <xf numFmtId="0" fontId="60" fillId="2" borderId="0" xfId="0" applyFont="1" applyFill="1"/>
    <xf numFmtId="0" fontId="28" fillId="2" borderId="0" xfId="0" applyFont="1" applyFill="1" applyAlignment="1">
      <alignment wrapText="1"/>
    </xf>
    <xf numFmtId="0" fontId="60" fillId="0" borderId="0" xfId="0" applyFont="1" applyAlignment="1">
      <alignment horizontal="center"/>
    </xf>
    <xf numFmtId="0" fontId="3" fillId="19" borderId="1" xfId="14" applyBorder="1"/>
    <xf numFmtId="0" fontId="3" fillId="19" borderId="1" xfId="14" applyBorder="1" applyAlignment="1">
      <alignment wrapText="1"/>
    </xf>
    <xf numFmtId="0" fontId="2" fillId="21" borderId="0" xfId="16" applyAlignment="1">
      <alignment wrapText="1"/>
    </xf>
    <xf numFmtId="0" fontId="2" fillId="21" borderId="1" xfId="16" applyBorder="1"/>
    <xf numFmtId="0" fontId="2" fillId="21" borderId="1" xfId="16" applyBorder="1" applyAlignment="1">
      <alignment wrapText="1"/>
    </xf>
    <xf numFmtId="0" fontId="3" fillId="19" borderId="0" xfId="14"/>
    <xf numFmtId="0" fontId="3" fillId="19" borderId="2" xfId="14" applyBorder="1"/>
    <xf numFmtId="0" fontId="3" fillId="19" borderId="0" xfId="14" applyAlignment="1">
      <alignment wrapText="1"/>
    </xf>
    <xf numFmtId="0" fontId="58" fillId="5" borderId="0" xfId="16" applyFont="1" applyFill="1" applyAlignment="1">
      <alignment wrapText="1"/>
    </xf>
    <xf numFmtId="0" fontId="58" fillId="5" borderId="2" xfId="16" applyFont="1" applyFill="1" applyBorder="1"/>
    <xf numFmtId="0" fontId="58" fillId="5" borderId="0" xfId="16" applyFont="1" applyFill="1"/>
    <xf numFmtId="0" fontId="58" fillId="19" borderId="1" xfId="14" applyFont="1" applyBorder="1" applyAlignment="1">
      <alignment wrapText="1"/>
    </xf>
    <xf numFmtId="0" fontId="58" fillId="21" borderId="1" xfId="16" applyFont="1" applyBorder="1" applyAlignment="1">
      <alignment wrapText="1"/>
    </xf>
    <xf numFmtId="3" fontId="9" fillId="13" borderId="1" xfId="6" applyNumberFormat="1" applyFont="1" applyFill="1" applyBorder="1" applyAlignment="1">
      <alignment horizontal="right"/>
    </xf>
    <xf numFmtId="3" fontId="59" fillId="13" borderId="1" xfId="6" applyNumberFormat="1" applyFont="1" applyFill="1" applyBorder="1" applyAlignment="1">
      <alignment horizontal="right"/>
    </xf>
    <xf numFmtId="0" fontId="52" fillId="3" borderId="1" xfId="0" applyFont="1" applyFill="1" applyBorder="1" applyAlignment="1">
      <alignment vertical="center" wrapText="1"/>
    </xf>
    <xf numFmtId="0" fontId="8" fillId="6" borderId="0" xfId="0" applyFont="1" applyFill="1" applyAlignment="1">
      <alignment horizontal="center" wrapText="1"/>
    </xf>
    <xf numFmtId="0" fontId="8" fillId="6" borderId="2" xfId="0" applyFont="1" applyFill="1" applyBorder="1" applyAlignment="1">
      <alignment horizontal="center" wrapText="1"/>
    </xf>
    <xf numFmtId="0" fontId="8" fillId="6" borderId="0" xfId="0" applyFont="1" applyFill="1" applyAlignment="1">
      <alignment horizontal="center"/>
    </xf>
    <xf numFmtId="0" fontId="8" fillId="6" borderId="2" xfId="0" applyFont="1" applyFill="1" applyBorder="1" applyAlignment="1">
      <alignment horizontal="center"/>
    </xf>
    <xf numFmtId="0" fontId="7" fillId="6" borderId="0" xfId="0" applyFont="1" applyFill="1" applyAlignment="1">
      <alignment horizontal="center"/>
    </xf>
    <xf numFmtId="0" fontId="0" fillId="3" borderId="0" xfId="0" applyFont="1" applyFill="1" applyAlignment="1">
      <alignment horizontal="left" wrapText="1"/>
    </xf>
    <xf numFmtId="0" fontId="1" fillId="21" borderId="1" xfId="16" applyFont="1" applyBorder="1" applyAlignment="1">
      <alignment wrapText="1"/>
    </xf>
    <xf numFmtId="0" fontId="1" fillId="21" borderId="1" xfId="16" applyFont="1" applyBorder="1"/>
    <xf numFmtId="0" fontId="34" fillId="0" borderId="10" xfId="0" applyFont="1" applyBorder="1" applyAlignment="1">
      <alignment vertical="justify" wrapText="1"/>
    </xf>
    <xf numFmtId="0" fontId="34" fillId="0" borderId="11" xfId="0" applyFont="1" applyBorder="1" applyAlignment="1">
      <alignment vertical="justify"/>
    </xf>
    <xf numFmtId="0" fontId="0" fillId="0" borderId="12" xfId="0" applyBorder="1" applyAlignment="1"/>
    <xf numFmtId="0" fontId="34" fillId="0" borderId="17" xfId="0" applyFont="1" applyBorder="1" applyAlignment="1">
      <alignment vertical="justify"/>
    </xf>
    <xf numFmtId="0" fontId="34" fillId="0" borderId="0" xfId="0" applyFont="1" applyBorder="1" applyAlignment="1">
      <alignment vertical="justify"/>
    </xf>
    <xf numFmtId="0" fontId="0" fillId="0" borderId="18" xfId="0" applyBorder="1" applyAlignment="1"/>
    <xf numFmtId="0" fontId="34" fillId="0" borderId="34" xfId="0" applyFont="1" applyBorder="1" applyAlignment="1">
      <alignment vertical="justify"/>
    </xf>
    <xf numFmtId="0" fontId="34" fillId="0" borderId="3" xfId="0" applyFont="1" applyBorder="1" applyAlignment="1">
      <alignment vertical="justify"/>
    </xf>
    <xf numFmtId="0" fontId="0" fillId="0" borderId="35" xfId="0" applyBorder="1" applyAlignment="1"/>
    <xf numFmtId="0" fontId="8" fillId="12" borderId="0" xfId="0" applyFont="1" applyFill="1" applyBorder="1" applyAlignment="1">
      <alignment horizontal="left"/>
    </xf>
    <xf numFmtId="0" fontId="8" fillId="12" borderId="2" xfId="0" applyFont="1" applyFill="1" applyBorder="1" applyAlignment="1">
      <alignment horizontal="left"/>
    </xf>
    <xf numFmtId="0" fontId="9" fillId="16" borderId="5" xfId="0" applyFont="1" applyFill="1" applyBorder="1" applyAlignment="1">
      <alignment horizontal="left"/>
    </xf>
    <xf numFmtId="0" fontId="9" fillId="16" borderId="15" xfId="0" applyFont="1" applyFill="1" applyBorder="1" applyAlignment="1">
      <alignment horizontal="left"/>
    </xf>
    <xf numFmtId="0" fontId="9" fillId="16" borderId="6" xfId="0" applyFont="1" applyFill="1" applyBorder="1" applyAlignment="1">
      <alignment horizontal="left"/>
    </xf>
    <xf numFmtId="0" fontId="9" fillId="16" borderId="22" xfId="0" applyFont="1" applyFill="1" applyBorder="1" applyAlignment="1">
      <alignment horizontal="left"/>
    </xf>
    <xf numFmtId="0" fontId="9" fillId="16" borderId="2" xfId="0" applyFont="1" applyFill="1" applyBorder="1" applyAlignment="1">
      <alignment horizontal="left"/>
    </xf>
    <xf numFmtId="0" fontId="9" fillId="16" borderId="13" xfId="0" applyFont="1" applyFill="1" applyBorder="1" applyAlignment="1">
      <alignment horizontal="left"/>
    </xf>
    <xf numFmtId="0" fontId="8" fillId="9" borderId="5" xfId="0" applyFont="1" applyFill="1" applyBorder="1" applyAlignment="1">
      <alignment horizontal="left"/>
    </xf>
    <xf numFmtId="0" fontId="8" fillId="9" borderId="15" xfId="0" applyFont="1" applyFill="1" applyBorder="1" applyAlignment="1">
      <alignment horizontal="left"/>
    </xf>
    <xf numFmtId="0" fontId="8" fillId="9" borderId="6" xfId="0" applyFont="1" applyFill="1" applyBorder="1" applyAlignment="1">
      <alignment horizontal="left"/>
    </xf>
    <xf numFmtId="0" fontId="8" fillId="6" borderId="0" xfId="0" applyFont="1" applyFill="1" applyAlignment="1">
      <alignment horizontal="center" wrapText="1"/>
    </xf>
    <xf numFmtId="0" fontId="8" fillId="6" borderId="2" xfId="0" applyFont="1" applyFill="1" applyBorder="1" applyAlignment="1">
      <alignment horizontal="center" wrapText="1"/>
    </xf>
    <xf numFmtId="0" fontId="8" fillId="6" borderId="0" xfId="0" applyFont="1" applyFill="1" applyAlignment="1">
      <alignment horizontal="center"/>
    </xf>
    <xf numFmtId="0" fontId="8" fillId="6" borderId="2" xfId="0" applyFont="1" applyFill="1" applyBorder="1" applyAlignment="1">
      <alignment horizontal="center"/>
    </xf>
    <xf numFmtId="0" fontId="7" fillId="6" borderId="0" xfId="0" applyFont="1" applyFill="1" applyAlignment="1">
      <alignment horizontal="center"/>
    </xf>
    <xf numFmtId="0" fontId="7" fillId="6" borderId="2" xfId="0" applyFont="1" applyFill="1" applyBorder="1" applyAlignment="1">
      <alignment horizontal="center"/>
    </xf>
    <xf numFmtId="0" fontId="48" fillId="0" borderId="0" xfId="0" applyFont="1" applyFill="1" applyBorder="1" applyAlignment="1">
      <alignment horizontal="left" vertical="center" wrapText="1"/>
    </xf>
    <xf numFmtId="0" fontId="48" fillId="0" borderId="0" xfId="0" applyFont="1" applyFill="1" applyBorder="1" applyAlignment="1">
      <alignment horizontal="left" vertical="top" wrapText="1"/>
    </xf>
    <xf numFmtId="0" fontId="8" fillId="6" borderId="0" xfId="0" applyFont="1" applyFill="1" applyAlignment="1">
      <alignment horizontal="left"/>
    </xf>
    <xf numFmtId="0" fontId="34" fillId="0" borderId="5" xfId="0" applyFont="1" applyBorder="1" applyAlignment="1">
      <alignment horizontal="justify" vertical="top" wrapText="1"/>
    </xf>
    <xf numFmtId="0" fontId="34" fillId="0" borderId="15" xfId="0" applyFont="1" applyBorder="1" applyAlignment="1">
      <alignment horizontal="justify" vertical="top"/>
    </xf>
    <xf numFmtId="0" fontId="34" fillId="0" borderId="6" xfId="0" applyFont="1" applyBorder="1" applyAlignment="1">
      <alignment horizontal="justify" vertical="top"/>
    </xf>
    <xf numFmtId="0" fontId="0" fillId="0" borderId="31" xfId="0" applyBorder="1" applyAlignment="1">
      <alignment vertical="top" wrapText="1"/>
    </xf>
    <xf numFmtId="0" fontId="0" fillId="0" borderId="32" xfId="0" applyBorder="1" applyAlignment="1">
      <alignment vertical="top" wrapText="1"/>
    </xf>
    <xf numFmtId="0" fontId="0" fillId="0" borderId="20" xfId="0" applyBorder="1" applyAlignment="1">
      <alignment vertical="top" wrapText="1"/>
    </xf>
    <xf numFmtId="0" fontId="0" fillId="0" borderId="30" xfId="0"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22" xfId="0" applyBorder="1" applyAlignment="1">
      <alignment vertical="top" wrapText="1"/>
    </xf>
    <xf numFmtId="0" fontId="0" fillId="0" borderId="2" xfId="0" applyBorder="1" applyAlignment="1">
      <alignment vertical="top" wrapText="1"/>
    </xf>
    <xf numFmtId="0" fontId="0" fillId="0" borderId="13" xfId="0" applyBorder="1" applyAlignment="1">
      <alignment vertical="top" wrapText="1"/>
    </xf>
    <xf numFmtId="0" fontId="54" fillId="0" borderId="0" xfId="0" applyFont="1" applyAlignment="1">
      <alignment horizontal="center"/>
    </xf>
    <xf numFmtId="0" fontId="55" fillId="0" borderId="0" xfId="0" applyFont="1" applyAlignment="1">
      <alignment horizontal="left" wrapText="1"/>
    </xf>
    <xf numFmtId="0" fontId="23" fillId="0" borderId="0" xfId="0" applyFont="1" applyAlignment="1">
      <alignment horizontal="left" wrapText="1"/>
    </xf>
    <xf numFmtId="0" fontId="8" fillId="9" borderId="10" xfId="0" applyFont="1" applyFill="1" applyBorder="1" applyAlignment="1">
      <alignment horizontal="center"/>
    </xf>
    <xf numFmtId="0" fontId="8" fillId="9" borderId="11" xfId="0" applyFont="1" applyFill="1" applyBorder="1" applyAlignment="1">
      <alignment horizontal="center"/>
    </xf>
    <xf numFmtId="0" fontId="8" fillId="9" borderId="12" xfId="0" applyFont="1" applyFill="1" applyBorder="1" applyAlignment="1">
      <alignment horizontal="center"/>
    </xf>
    <xf numFmtId="0" fontId="35" fillId="0" borderId="0" xfId="0" applyFont="1" applyAlignment="1">
      <alignment horizontal="center"/>
    </xf>
    <xf numFmtId="0" fontId="34" fillId="0" borderId="0" xfId="0" applyFont="1" applyAlignment="1">
      <alignment horizontal="left" wrapText="1"/>
    </xf>
    <xf numFmtId="0" fontId="0" fillId="3" borderId="2" xfId="0" applyFont="1" applyFill="1" applyBorder="1" applyAlignment="1">
      <alignment horizontal="left" wrapText="1"/>
    </xf>
    <xf numFmtId="0" fontId="29" fillId="3" borderId="0" xfId="0" applyFont="1" applyFill="1" applyAlignment="1">
      <alignment horizontal="center"/>
    </xf>
    <xf numFmtId="0" fontId="0" fillId="3" borderId="0" xfId="0" applyFont="1" applyFill="1" applyAlignment="1">
      <alignment wrapText="1"/>
    </xf>
    <xf numFmtId="0" fontId="0" fillId="3" borderId="0" xfId="0" applyFont="1" applyFill="1" applyAlignment="1">
      <alignment horizontal="left" wrapText="1"/>
    </xf>
    <xf numFmtId="0" fontId="37" fillId="3" borderId="0" xfId="7" applyFont="1" applyFill="1" applyAlignment="1">
      <alignment horizontal="left"/>
    </xf>
    <xf numFmtId="0" fontId="37" fillId="3" borderId="0" xfId="7" applyFont="1" applyFill="1" applyAlignment="1">
      <alignment horizontal="left" wrapText="1"/>
    </xf>
  </cellXfs>
  <cellStyles count="17">
    <cellStyle name="20% - Accent1" xfId="14" builtinId="30"/>
    <cellStyle name="20% - Accent4" xfId="15" builtinId="42"/>
    <cellStyle name="40% - Accent6" xfId="16" builtinId="51"/>
    <cellStyle name="Accent1" xfId="13" builtinId="29"/>
    <cellStyle name="Comma" xfId="11" builtinId="3"/>
    <cellStyle name="Currency" xfId="6" builtinId="4"/>
    <cellStyle name="Currency 2" xfId="2"/>
    <cellStyle name="Currency 2 2" xfId="10"/>
    <cellStyle name="Currency 3" xfId="8"/>
    <cellStyle name="Hyperlink" xfId="7" builtinId="8"/>
    <cellStyle name="Normal" xfId="0" builtinId="0"/>
    <cellStyle name="Normal 2" xfId="1"/>
    <cellStyle name="Normal 2 2" xfId="9"/>
    <cellStyle name="Normal 3" xfId="3"/>
    <cellStyle name="Normal 4" xfId="5"/>
    <cellStyle name="Note" xfId="12" builtinId="10"/>
    <cellStyle name="Percent" xfId="4" builtinId="5"/>
  </cellStyles>
  <dxfs count="2">
    <dxf>
      <font>
        <strike val="0"/>
        <color theme="9" tint="-0.24994659260841701"/>
      </font>
    </dxf>
    <dxf>
      <font>
        <strike val="0"/>
        <color rgb="FFC00000"/>
      </font>
    </dxf>
  </dxfs>
  <tableStyles count="0" defaultTableStyle="TableStyleMedium2" defaultPivotStyle="PivotStyleLight16"/>
  <colors>
    <mruColors>
      <color rgb="FFFFFFCC"/>
      <color rgb="FFFFFFE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552450</xdr:colOff>
      <xdr:row>1</xdr:row>
      <xdr:rowOff>933450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2050" cy="1154430"/>
        </a:xfrm>
        <a:prstGeom prst="rect">
          <a:avLst/>
        </a:prstGeom>
      </xdr:spPr>
    </xdr:pic>
    <xdr:clientData/>
  </xdr:twoCellAnchor>
  <xdr:oneCellAnchor>
    <xdr:from>
      <xdr:col>0</xdr:col>
      <xdr:colOff>95251</xdr:colOff>
      <xdr:row>3</xdr:row>
      <xdr:rowOff>142874</xdr:rowOff>
    </xdr:from>
    <xdr:ext cx="5729288" cy="12420602"/>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95251" y="1537334"/>
          <a:ext cx="5729288" cy="12420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none" baseline="0"/>
            <a:t>The University has adopted a set of guiding principles, available at: </a:t>
          </a:r>
          <a:r>
            <a:rPr lang="en-US" sz="1100" b="1" u="none" baseline="0">
              <a:solidFill>
                <a:srgbClr val="FF0000"/>
              </a:solidFill>
            </a:rPr>
            <a:t> http://www.ccsu.edu/fiscalaffairs/ibm.html</a:t>
          </a:r>
          <a:endParaRPr lang="en-US" sz="1100" b="1" u="sng" baseline="0"/>
        </a:p>
        <a:p>
          <a:endParaRPr lang="en-US" sz="1000" b="0" u="none" baseline="0"/>
        </a:p>
        <a:p>
          <a:r>
            <a:rPr lang="en-US" sz="1000" b="0" u="none" baseline="0"/>
            <a:t>These instructions are for use in preparing the budget submission.   The Integrated Budget Model is a variation of Zero-Based Budgeting.  Zero-Based Budgeting assumes that each year department budgets begin at zero, and budget is allocated based on identified needs to meet service levels.  Where reallocation or new allocations occur, they will align with the strategic priorities of the University.</a:t>
          </a:r>
        </a:p>
        <a:p>
          <a:endParaRPr lang="en-US" sz="1000" b="0" u="none" baseline="0"/>
        </a:p>
        <a:p>
          <a:r>
            <a:rPr lang="en-US" sz="1000" b="0" u="none" baseline="0"/>
            <a:t>There are 8 tabs (along the bottom) in this worksheet, including these instructions.  </a:t>
          </a:r>
        </a:p>
        <a:p>
          <a:endParaRPr lang="en-US" sz="1100" b="1" u="sng" baseline="0"/>
        </a:p>
        <a:p>
          <a:r>
            <a:rPr lang="en-US" sz="1100" b="1" u="sng" baseline="0"/>
            <a:t>Narrative:</a:t>
          </a:r>
        </a:p>
        <a:p>
          <a:r>
            <a:rPr lang="en-US" sz="1000" b="0" u="none" baseline="0"/>
            <a:t>Please provide a summary (paragraph) of the department's budget performance for the year to date in the current fiscal year.    </a:t>
          </a:r>
        </a:p>
        <a:p>
          <a:endParaRPr lang="en-US" sz="1000" b="0" u="none" baseline="0"/>
        </a:p>
        <a:p>
          <a:r>
            <a:rPr lang="en-US" sz="1000" b="0" u="none" baseline="0"/>
            <a:t>Please provide a brief overview of the department's primary cost drivers and their linkage to the four strategic priorities (Academic Excellence, Community Engagement, Increased Enrollment, Increased Revenue).   </a:t>
          </a:r>
        </a:p>
        <a:p>
          <a:endParaRPr lang="en-US" sz="1100" b="0" u="none" baseline="0"/>
        </a:p>
        <a:p>
          <a:r>
            <a:rPr lang="en-US" sz="1100" b="1" u="sng" baseline="0"/>
            <a:t>Data and Benchmarks:</a:t>
          </a:r>
        </a:p>
        <a:p>
          <a:r>
            <a:rPr lang="en-US" sz="1000" b="0" u="none" baseline="0"/>
            <a:t>Historical data for academic unit will be prepopulated. Unique metrics will be developed for administrative functions using industry standards, where available.</a:t>
          </a:r>
        </a:p>
        <a:p>
          <a:endParaRPr lang="en-US" sz="1100" b="0" u="none" baseline="0"/>
        </a:p>
        <a:p>
          <a:r>
            <a:rPr lang="en-US" sz="1100" b="1" u="sng" baseline="0"/>
            <a:t>Budget Worksheet:</a:t>
          </a:r>
        </a:p>
        <a:p>
          <a:r>
            <a:rPr lang="en-US" sz="1000" b="0" u="none" baseline="0">
              <a:solidFill>
                <a:sysClr val="windowText" lastClr="000000"/>
              </a:solidFill>
            </a:rPr>
            <a:t>The Budget Worksheet has been populated with FY 15, FY 16 &amp; FY 17 historical expense data, the FY18 DPS/OE budget &amp; for academic units the allocated part-time lecturer budget.  Please populate what you expect to spend in the current year (SFY 2018) to assist in developing the budget planning scenarios.  Fringe benefits are not included in the budget worksheet.  Do not override any formulas. </a:t>
          </a:r>
        </a:p>
        <a:p>
          <a:endParaRPr lang="en-US" sz="1000" b="0" u="none" baseline="0"/>
        </a:p>
        <a:p>
          <a:r>
            <a:rPr lang="en-US" sz="1000" b="0" u="none" baseline="0"/>
            <a:t>The annual budgeted Personal services value has been prepopulated by the Fiscal Division based on the detail on the FT Salaries Tab.  This information has been provided for informational purposes and does not need to be projected for the current year.  </a:t>
          </a:r>
        </a:p>
        <a:p>
          <a:r>
            <a:rPr lang="en-US" sz="1000" b="0" u="none" baseline="0"/>
            <a:t> </a:t>
          </a:r>
        </a:p>
        <a:p>
          <a:r>
            <a:rPr lang="en-US" sz="1000" b="0" u="none" baseline="0"/>
            <a:t>Operating expenses will be broken out at the account code level.  Travel expensed to other departments or funds should be included where indicated on the worksheet.   </a:t>
          </a:r>
        </a:p>
        <a:p>
          <a:endParaRPr lang="en-US" sz="1000" b="0" u="none" baseline="0"/>
        </a:p>
        <a:p>
          <a:r>
            <a:rPr lang="en-US" sz="1000" b="0" u="none" baseline="0"/>
            <a:t>Equipment $1,000 or greater with a useful life of 1 year or more should not be included on the "Budget Worksheet" and should be included in the "Capital Equipment Template"</a:t>
          </a:r>
        </a:p>
        <a:p>
          <a:endParaRPr lang="en-US" sz="1000" b="0" u="none" baseline="0"/>
        </a:p>
        <a:p>
          <a:r>
            <a:rPr lang="en-US" sz="1000" b="0" u="none" baseline="0">
              <a:solidFill>
                <a:sysClr val="windowText" lastClr="000000"/>
              </a:solidFill>
            </a:rPr>
            <a:t>Baseline Operations: This column should reflect the baseline operational needs at the account index level to support existing programs and operations.  These expenses should be ongoing that can't be adjusted without affecting the current programs and services provided by the department.  Compare prior year expenditures and expected current year expenditures for historical analysis.    </a:t>
          </a:r>
        </a:p>
        <a:p>
          <a:endParaRPr lang="en-US" sz="1000" b="0" u="none" baseline="0"/>
        </a:p>
        <a:p>
          <a:r>
            <a:rPr lang="en-US" sz="1000" b="0" u="none" baseline="0"/>
            <a:t>Strategic Activities/Initiatives/Programs:  There are three columns provided (A, B, C) to provide a proposed budget by account code for any strategic initiatives, activities, or programs.  Justification for these will be provided on the "Impact" tab. </a:t>
          </a:r>
        </a:p>
        <a:p>
          <a:endParaRPr lang="en-US" sz="1000" b="0" u="none" baseline="0"/>
        </a:p>
        <a:p>
          <a:r>
            <a:rPr lang="en-US" sz="1000" b="0" u="none" baseline="0"/>
            <a:t>Reduction Scenario: This column should reflect a line item budget with a 3% reduction in available funding.  The reductions can be taken in any account code as long as the total amount reflects a 3% reduction in available funding.   The purpose of this is to develop an understanding from the Department's personnel closest to the work solutions for addressing potential reductions.</a:t>
          </a:r>
        </a:p>
        <a:p>
          <a:endParaRPr lang="en-US" sz="1100" b="1" u="sng" baseline="0"/>
        </a:p>
        <a:p>
          <a:r>
            <a:rPr lang="en-US" sz="1000" b="0" i="0" u="none" baseline="0"/>
            <a:t>Assumptions: Include any assumptions that went into determining the baseline needs, and an explanation and justification if the baseline represents an increase from prior year.  </a:t>
          </a:r>
        </a:p>
        <a:p>
          <a:endParaRPr lang="en-US" sz="1100" b="1" u="sng" baseline="0"/>
        </a:p>
        <a:p>
          <a:r>
            <a:rPr lang="en-US" sz="1100" b="1" u="sng" baseline="0"/>
            <a:t>Impact:</a:t>
          </a:r>
        </a:p>
        <a:p>
          <a:r>
            <a:rPr lang="en-US" sz="1000" b="0" u="none" baseline="0"/>
            <a:t>Instructions for completing each section are included on the "Impact" worksheet.  </a:t>
          </a:r>
        </a:p>
        <a:p>
          <a:endParaRPr lang="en-US" sz="1000" b="0" u="none" baseline="0"/>
        </a:p>
        <a:p>
          <a:r>
            <a:rPr lang="en-US" sz="1100" b="1" u="sng" baseline="0"/>
            <a:t>Capital Equipment:</a:t>
          </a:r>
        </a:p>
        <a:p>
          <a:r>
            <a:rPr lang="en-US" sz="1000" b="0" u="none" baseline="0"/>
            <a:t>Equipment is generally defined as costing $1,000 or greater per item with a useful life of 1 year or more. Items which do not meet this criteria or are not equipment (i.e. staffing)  will be removed from the request.  </a:t>
          </a:r>
        </a:p>
        <a:p>
          <a:endParaRPr lang="en-US" sz="1000" b="0" u="none" baseline="0"/>
        </a:p>
        <a:p>
          <a:r>
            <a:rPr lang="en-US" sz="1000" b="0" u="none" baseline="0"/>
            <a:t>Existing computers and audio visual equipment replacements will be requested by IT or the Media Center.  If you have a room which has never had the item that you need from this list, or are requesting additional technology for a room, contact the following areas:</a:t>
          </a:r>
        </a:p>
        <a:p>
          <a:r>
            <a:rPr lang="en-US" sz="1000" b="0" u="none" baseline="0"/>
            <a:t>Computers and mobile devices, please submit this form: </a:t>
          </a:r>
          <a:r>
            <a:rPr lang="en-US" sz="1100" i="1">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Service Offering: Classroom/Lab Request for Funding – Hardware</a:t>
          </a:r>
          <a:r>
            <a:rPr lang="en-US" sz="1100" u="sng">
              <a:solidFill>
                <a:schemeClr val="tx1"/>
              </a:solidFill>
              <a:effectLst/>
              <a:latin typeface="+mn-lt"/>
              <a:ea typeface="+mn-ea"/>
              <a:cs typeface="+mn-cs"/>
            </a:rPr>
            <a:t> </a:t>
          </a:r>
          <a:r>
            <a:rPr lang="en-US" sz="1100" u="none" baseline="0">
              <a:solidFill>
                <a:schemeClr val="tx1"/>
              </a:solidFill>
              <a:effectLst/>
              <a:latin typeface="+mn-lt"/>
              <a:ea typeface="+mn-ea"/>
              <a:cs typeface="+mn-cs"/>
            </a:rPr>
            <a:t> and you may contact Amy Ku</a:t>
          </a:r>
          <a:r>
            <a:rPr lang="en-US" sz="1000" b="0" u="none" baseline="0"/>
            <a:t>llgren in IT at amy.kullgren@ccsu.edu.  Instructor Workstations, projectors, projector screens, Clickshares, televisions, audio systems and other audio visual related equipment please submit this form </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https://form.jotform.com/73025596788976</a:t>
          </a:r>
          <a:r>
            <a:rPr lang="en-US" sz="1000" b="0" u="none" baseline="0"/>
            <a:t> and you may contact Chad Valk in the Media Center at valkc@ccsu.edu.</a:t>
          </a:r>
        </a:p>
        <a:p>
          <a:endParaRPr lang="en-US" sz="1000" b="0" u="none" baseline="0"/>
        </a:p>
        <a:p>
          <a:r>
            <a:rPr lang="en-US" sz="1000" b="0" u="none" baseline="0"/>
            <a:t>Do not include capital equipment which is part of large scale construction project (i.e. W&amp;D, Engineering Building, Huang Recreation Center).</a:t>
          </a:r>
        </a:p>
        <a:p>
          <a:endParaRPr lang="en-US" sz="1100" b="1" u="sng" baseline="0"/>
        </a:p>
        <a:p>
          <a:r>
            <a:rPr lang="en-US" sz="1000" b="1" u="sng" baseline="0">
              <a:solidFill>
                <a:schemeClr val="tx1"/>
              </a:solidFill>
              <a:effectLst/>
              <a:latin typeface="+mn-lt"/>
              <a:ea typeface="+mn-ea"/>
              <a:cs typeface="+mn-cs"/>
            </a:rPr>
            <a:t>Equipment below $1,000:</a:t>
          </a:r>
          <a:endParaRPr lang="en-US" sz="1000">
            <a:effectLst/>
          </a:endParaRPr>
        </a:p>
        <a:p>
          <a:r>
            <a:rPr lang="en-US" sz="1000" b="0" i="0" u="none" strike="noStrike">
              <a:solidFill>
                <a:schemeClr val="tx1"/>
              </a:solidFill>
              <a:effectLst/>
              <a:latin typeface="+mn-lt"/>
              <a:ea typeface="+mn-ea"/>
              <a:cs typeface="+mn-cs"/>
            </a:rPr>
            <a:t>Any Equipment less than $1,000  which requires replacing over next 3 years (intended to be substantial equipment no supplies) which does not already have a source of funds</a:t>
          </a:r>
          <a:r>
            <a:rPr lang="en-US" sz="1100" b="0" i="0" u="none" strike="noStrike">
              <a:solidFill>
                <a:schemeClr val="tx1"/>
              </a:solidFill>
              <a:effectLst/>
              <a:latin typeface="+mn-lt"/>
              <a:ea typeface="+mn-ea"/>
              <a:cs typeface="+mn-cs"/>
            </a:rPr>
            <a:t>.</a:t>
          </a:r>
          <a:r>
            <a:rPr lang="en-US" b="0"/>
            <a:t> </a:t>
          </a:r>
          <a:endParaRPr lang="en-US" sz="1100" b="0" u="sng" baseline="0"/>
        </a:p>
        <a:p>
          <a:endParaRPr lang="en-US" sz="1100" b="1" u="sng"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38099</xdr:rowOff>
    </xdr:from>
    <xdr:to>
      <xdr:col>5</xdr:col>
      <xdr:colOff>600075</xdr:colOff>
      <xdr:row>7</xdr:row>
      <xdr:rowOff>76200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9050" y="609599"/>
          <a:ext cx="5886450"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Overview:</a:t>
          </a:r>
        </a:p>
        <a:p>
          <a:endParaRPr lang="en-US" sz="1100" b="1"/>
        </a:p>
        <a:p>
          <a:r>
            <a:rPr lang="en-US" sz="1000" b="0"/>
            <a:t>Summary</a:t>
          </a:r>
          <a:r>
            <a:rPr lang="en-US" sz="1000" b="0" baseline="0"/>
            <a:t> of department's budget performance for  the current state fiscal year</a:t>
          </a:r>
        </a:p>
        <a:p>
          <a:r>
            <a:rPr lang="en-US" sz="1000" b="0" baseline="0"/>
            <a:t>Overview of cost drivers in the department and their linkage to the strategic objectives</a:t>
          </a:r>
          <a:endParaRPr lang="en-US" sz="1000" b="0"/>
        </a:p>
        <a:p>
          <a:endParaRPr lang="en-US" sz="1100" b="1"/>
        </a:p>
        <a:p>
          <a:endParaRPr lang="en-US" sz="1100" b="1"/>
        </a:p>
      </xdr:txBody>
    </xdr:sp>
    <xdr:clientData/>
  </xdr:twoCellAnchor>
  <xdr:twoCellAnchor editAs="oneCell">
    <xdr:from>
      <xdr:col>0</xdr:col>
      <xdr:colOff>28575</xdr:colOff>
      <xdr:row>7</xdr:row>
      <xdr:rowOff>123825</xdr:rowOff>
    </xdr:from>
    <xdr:to>
      <xdr:col>5</xdr:col>
      <xdr:colOff>190500</xdr:colOff>
      <xdr:row>25</xdr:row>
      <xdr:rowOff>38100</xdr:rowOff>
    </xdr:to>
    <xdr:sp macro="" textlink="">
      <xdr:nvSpPr>
        <xdr:cNvPr id="2056" name="TextBox1" hidden="1">
          <a:extLst>
            <a:ext uri="{63B3BB69-23CF-44E3-9099-C40C66FF867C}">
              <a14:compatExt xmlns:a14="http://schemas.microsoft.com/office/drawing/2010/main" spid="_x0000_s2056"/>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19048</xdr:colOff>
      <xdr:row>2</xdr:row>
      <xdr:rowOff>171451</xdr:rowOff>
    </xdr:from>
    <xdr:ext cx="8353427" cy="571499"/>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247648" y="533401"/>
          <a:ext cx="8353427" cy="571499"/>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t>Baseline Operations:  Any additional comments</a:t>
          </a:r>
        </a:p>
        <a:p>
          <a:r>
            <a:rPr lang="en-US" sz="1000"/>
            <a:t>How will the department's activities support the four strategic priorities?</a:t>
          </a:r>
        </a:p>
        <a:p>
          <a:r>
            <a:rPr lang="en-US" sz="1000"/>
            <a:t>Has the department explored any costs savings or collaborations with other departments?</a:t>
          </a:r>
        </a:p>
        <a:p>
          <a:endParaRPr lang="en-US" sz="1100"/>
        </a:p>
      </xdr:txBody>
    </xdr:sp>
    <xdr:clientData/>
  </xdr:oneCellAnchor>
  <xdr:twoCellAnchor>
    <xdr:from>
      <xdr:col>0</xdr:col>
      <xdr:colOff>38102</xdr:colOff>
      <xdr:row>7</xdr:row>
      <xdr:rowOff>104776</xdr:rowOff>
    </xdr:from>
    <xdr:to>
      <xdr:col>6</xdr:col>
      <xdr:colOff>38100</xdr:colOff>
      <xdr:row>9</xdr:row>
      <xdr:rowOff>152400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38102" y="3590926"/>
          <a:ext cx="7658098"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Strategic Initiatives, Programs and Activities</a:t>
          </a:r>
        </a:p>
        <a:p>
          <a:r>
            <a:rPr lang="en-US" sz="1000" b="0"/>
            <a:t>What</a:t>
          </a:r>
          <a:r>
            <a:rPr lang="en-US" sz="1000" b="0" baseline="0"/>
            <a:t> initiatives/programs/activities would the department undertake with a budget increase?</a:t>
          </a:r>
        </a:p>
        <a:p>
          <a:r>
            <a:rPr lang="en-US" sz="1000" b="1"/>
            <a:t> </a:t>
          </a:r>
        </a:p>
        <a:p>
          <a:endParaRPr lang="en-US" sz="1100">
            <a:ln>
              <a:solidFill>
                <a:sysClr val="windowText" lastClr="000000"/>
              </a:solidFill>
            </a:ln>
          </a:endParaRPr>
        </a:p>
      </xdr:txBody>
    </xdr:sp>
    <xdr:clientData/>
  </xdr:twoCellAnchor>
  <xdr:twoCellAnchor>
    <xdr:from>
      <xdr:col>0</xdr:col>
      <xdr:colOff>0</xdr:colOff>
      <xdr:row>16</xdr:row>
      <xdr:rowOff>133350</xdr:rowOff>
    </xdr:from>
    <xdr:to>
      <xdr:col>5</xdr:col>
      <xdr:colOff>609600</xdr:colOff>
      <xdr:row>20</xdr:row>
      <xdr:rowOff>142875</xdr:rowOff>
    </xdr:to>
    <xdr:sp macro="" textlink="">
      <xdr:nvSpPr>
        <xdr:cNvPr id="4" name="TextBox 3">
          <a:extLst>
            <a:ext uri="{FF2B5EF4-FFF2-40B4-BE49-F238E27FC236}">
              <a16:creationId xmlns:a16="http://schemas.microsoft.com/office/drawing/2014/main" xmlns="" id="{00000000-0008-0000-0500-000004000000}"/>
            </a:ext>
          </a:extLst>
        </xdr:cNvPr>
        <xdr:cNvSpPr txBox="1"/>
      </xdr:nvSpPr>
      <xdr:spPr>
        <a:xfrm>
          <a:off x="0" y="5543550"/>
          <a:ext cx="74485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Reductions </a:t>
          </a:r>
        </a:p>
        <a:p>
          <a:endParaRPr lang="en-US" sz="1100"/>
        </a:p>
        <a:p>
          <a:r>
            <a:rPr lang="en-US" sz="1000"/>
            <a:t>How would</a:t>
          </a:r>
          <a:r>
            <a:rPr lang="en-US" sz="1000" baseline="0"/>
            <a:t> you manage budget reductions?  </a:t>
          </a:r>
          <a:r>
            <a:rPr lang="en-US" sz="1000"/>
            <a:t>What would be eliminated or reduced</a:t>
          </a:r>
          <a:r>
            <a:rPr lang="en-US" sz="1000" baseline="0"/>
            <a:t> and the dollar impact?  List any activities that may be cut back or eliminated.  Describe the anticipated impact of the proposed reduction on strategic objectives.   Where possible correlate to metrics.</a:t>
          </a:r>
        </a:p>
        <a:p>
          <a:endParaRPr lang="en-US" sz="1000"/>
        </a:p>
      </xdr:txBody>
    </xdr:sp>
    <xdr:clientData/>
  </xdr:twoCellAnchor>
  <xdr:twoCellAnchor editAs="oneCell">
    <xdr:from>
      <xdr:col>0</xdr:col>
      <xdr:colOff>19050</xdr:colOff>
      <xdr:row>5</xdr:row>
      <xdr:rowOff>171450</xdr:rowOff>
    </xdr:from>
    <xdr:to>
      <xdr:col>4</xdr:col>
      <xdr:colOff>514350</xdr:colOff>
      <xdr:row>6</xdr:row>
      <xdr:rowOff>2190750</xdr:rowOff>
    </xdr:to>
    <xdr:sp macro="" textlink="">
      <xdr:nvSpPr>
        <xdr:cNvPr id="3086" name="TextBox1" hidden="1">
          <a:extLst>
            <a:ext uri="{63B3BB69-23CF-44E3-9099-C40C66FF867C}">
              <a14:compatExt xmlns:a14="http://schemas.microsoft.com/office/drawing/2010/main" spid="_x0000_s3086"/>
            </a:ext>
            <a:ext uri="{FF2B5EF4-FFF2-40B4-BE49-F238E27FC236}">
              <a16:creationId xmlns:a16="http://schemas.microsoft.com/office/drawing/2014/main" xmlns="" id="{00000000-0008-0000-0500-00000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20</xdr:row>
      <xdr:rowOff>133350</xdr:rowOff>
    </xdr:from>
    <xdr:to>
      <xdr:col>4</xdr:col>
      <xdr:colOff>533400</xdr:colOff>
      <xdr:row>32</xdr:row>
      <xdr:rowOff>19050</xdr:rowOff>
    </xdr:to>
    <xdr:sp macro="" textlink="">
      <xdr:nvSpPr>
        <xdr:cNvPr id="3087" name="TextBox2" hidden="1">
          <a:extLst>
            <a:ext uri="{63B3BB69-23CF-44E3-9099-C40C66FF867C}">
              <a14:compatExt xmlns:a14="http://schemas.microsoft.com/office/drawing/2010/main" spid="_x0000_s3087"/>
            </a:ext>
            <a:ext uri="{FF2B5EF4-FFF2-40B4-BE49-F238E27FC236}">
              <a16:creationId xmlns:a16="http://schemas.microsoft.com/office/drawing/2014/main" xmlns="" id="{00000000-0008-0000-0500-00000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tegrated%20Budget%20Process/CCSU_BudgetModel_Version11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Budget%20FY18\Zero%20Base%20Budgeting%20Pilot\Budget%20Models%20Draft%20for%20Pilot_Lisa%20Working%20Copies\Financial%20Data%20by%20Department\Athletics\CCSU_Budget_Model_Athle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thletics Metrics (TBD)"/>
      <sheetName val="Budget Worksheet-Summary"/>
      <sheetName val="FT Salaries"/>
      <sheetName val="ATHL40"/>
      <sheetName val="ATHL42"/>
      <sheetName val="ATHL43"/>
      <sheetName val="ATHL44"/>
      <sheetName val="ATHL45"/>
      <sheetName val="ATHL46"/>
      <sheetName val="ATHL47"/>
      <sheetName val="ATHL48"/>
      <sheetName val="ATHL49"/>
      <sheetName val="ATHL50"/>
      <sheetName val="MENS40"/>
      <sheetName val="MENS41"/>
      <sheetName val="MENS42"/>
      <sheetName val="MENS43"/>
      <sheetName val="MENS44"/>
      <sheetName val="MENS46"/>
      <sheetName val="MENS50"/>
      <sheetName val="WMNS41"/>
      <sheetName val="WMNS42"/>
      <sheetName val="WMNS44"/>
      <sheetName val="WMNS45"/>
      <sheetName val="WMNS46"/>
      <sheetName val="WMNS47"/>
      <sheetName val="WMNS48"/>
      <sheetName val="WMNS50"/>
      <sheetName val="WMNS51"/>
      <sheetName val="Impact"/>
      <sheetName val="Division Worksheet"/>
      <sheetName val="Revised One-Time &amp; Capital"/>
      <sheetName val="Capital Equipment Template"/>
      <sheetName val="Account Codes"/>
      <sheetName val="DeptListing"/>
      <sheetName val="StratObjectives"/>
      <sheetName val="Athletics Data and Bench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37" refreshError="1"/>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docs.ccsu.edu/oira/institutionalData/factbook/facultyMetrics/Faculty_Load_Metrics_By_Semester.pdf" TargetMode="External"/><Relationship Id="rId13" Type="http://schemas.openxmlformats.org/officeDocument/2006/relationships/hyperlink" Target="http://docs.ccsu.edu/oira/institutionalData/factbook/facultyMetrics/Faculty_Load_Metrics_By_Semester.pdf" TargetMode="External"/><Relationship Id="rId3" Type="http://schemas.openxmlformats.org/officeDocument/2006/relationships/hyperlink" Target="http://docs.ccsu.edu/oira/institutionalData/factbook/enrollments/headcount/Fall_Enrollment_By_Academic_Historical.pdf" TargetMode="External"/><Relationship Id="rId7" Type="http://schemas.openxmlformats.org/officeDocument/2006/relationships/hyperlink" Target="http://docs.ccsu.edu/oira/institutionalData/factbook/facultyMetrics/Faculty_Load_Metrics_By_Semester.pdf" TargetMode="External"/><Relationship Id="rId12" Type="http://schemas.openxmlformats.org/officeDocument/2006/relationships/hyperlink" Target="http://docs.ccsu.edu/oira/institutionalData/factbook/facultyMetrics/Faculty_Load_Metrics_By_Semester.pdf" TargetMode="External"/><Relationship Id="rId2" Type="http://schemas.openxmlformats.org/officeDocument/2006/relationships/hyperlink" Target="http://www.ccsu.edu/oira/data/studentCreditsHours.html" TargetMode="External"/><Relationship Id="rId16" Type="http://schemas.openxmlformats.org/officeDocument/2006/relationships/printerSettings" Target="../printerSettings/printerSettings5.bin"/><Relationship Id="rId1" Type="http://schemas.openxmlformats.org/officeDocument/2006/relationships/hyperlink" Target="http://www.ccsu.edu/oira/data/studentCreditsHours.html" TargetMode="External"/><Relationship Id="rId6" Type="http://schemas.openxmlformats.org/officeDocument/2006/relationships/hyperlink" Target="http://docs.ccsu.edu/oira/institutionalData/factbook/facultyMetrics/Faculty_Load_Metrics_By_Semester.pdf" TargetMode="External"/><Relationship Id="rId11" Type="http://schemas.openxmlformats.org/officeDocument/2006/relationships/hyperlink" Target="http://docs.ccsu.edu/oira/institutionalData/factbook/facultyMetrics/Faculty_Load_Metrics_By_Semester.pdf" TargetMode="External"/><Relationship Id="rId5" Type="http://schemas.openxmlformats.org/officeDocument/2006/relationships/hyperlink" Target="http://docs.ccsu.edu/oira/institutionalData/factbook/degreesAndCertificatesAwarded/School_And_Program_By_Type_And_Level.pdf" TargetMode="External"/><Relationship Id="rId15" Type="http://schemas.openxmlformats.org/officeDocument/2006/relationships/hyperlink" Target="http://docs.ccsu.edu/oira/institutionalData/factbook/facultyMetrics/Faculty_Load_Metrics_By_Semester.pdf" TargetMode="External"/><Relationship Id="rId10" Type="http://schemas.openxmlformats.org/officeDocument/2006/relationships/hyperlink" Target="http://docs.ccsu.edu/oira/institutionalData/factbook/facultyMetrics/Faculty_Load_Metrics_By_Semester.pdf" TargetMode="External"/><Relationship Id="rId4" Type="http://schemas.openxmlformats.org/officeDocument/2006/relationships/hyperlink" Target="http://docs.ccsu.edu/oira/institutionalData/factbook/enrollments/headcount/Spring_Enrollment_By_Academic_Historical.pdf" TargetMode="External"/><Relationship Id="rId9" Type="http://schemas.openxmlformats.org/officeDocument/2006/relationships/hyperlink" Target="http://docs.ccsu.edu/oira/institutionalData/factbook/facultyMetrics/Faculty_Load_Metrics_By_Semester.pdf" TargetMode="External"/><Relationship Id="rId14" Type="http://schemas.openxmlformats.org/officeDocument/2006/relationships/hyperlink" Target="http://docs.ccsu.edu/oira/institutionalData/factbook/facultyMetrics/Faculty_Load_Metrics_By_Semester.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9"/>
  <sheetViews>
    <sheetView showGridLines="0" topLeftCell="A7" zoomScale="160" zoomScaleNormal="160" workbookViewId="0">
      <selection activeCell="D2" sqref="D2"/>
    </sheetView>
  </sheetViews>
  <sheetFormatPr defaultRowHeight="14.4" x14ac:dyDescent="0.3"/>
  <sheetData>
    <row r="1" spans="1:10" ht="17.399999999999999" x14ac:dyDescent="0.3">
      <c r="A1" s="1"/>
    </row>
    <row r="2" spans="1:10" ht="78" customHeight="1" x14ac:dyDescent="0.5">
      <c r="A2" s="2"/>
      <c r="C2" s="154" t="s">
        <v>0</v>
      </c>
      <c r="D2" s="119"/>
      <c r="E2" s="119"/>
      <c r="F2" s="119"/>
      <c r="G2" s="119"/>
      <c r="H2" s="119"/>
      <c r="I2" s="119"/>
      <c r="J2" s="119"/>
    </row>
    <row r="3" spans="1:10" x14ac:dyDescent="0.3">
      <c r="A3" s="86"/>
      <c r="B3" s="87"/>
      <c r="C3" s="87"/>
      <c r="D3" s="87"/>
      <c r="E3" s="87"/>
      <c r="F3" s="87"/>
      <c r="G3" s="87"/>
      <c r="H3" s="87"/>
      <c r="I3" s="87"/>
      <c r="J3" s="87"/>
    </row>
    <row r="4" spans="1:10" x14ac:dyDescent="0.3">
      <c r="A4" s="2"/>
    </row>
    <row r="5" spans="1:10" x14ac:dyDescent="0.3">
      <c r="A5" s="2"/>
    </row>
    <row r="6" spans="1:10" x14ac:dyDescent="0.3">
      <c r="A6" s="2"/>
    </row>
    <row r="7" spans="1:10" x14ac:dyDescent="0.3">
      <c r="A7" s="2"/>
    </row>
    <row r="8" spans="1:10" x14ac:dyDescent="0.3">
      <c r="A8" s="2"/>
    </row>
    <row r="9" spans="1:10" x14ac:dyDescent="0.3">
      <c r="A9" s="2"/>
    </row>
  </sheetData>
  <pageMargins left="0.2" right="0.2" top="0.75" bottom="0.25" header="0.3" footer="0.3"/>
  <pageSetup orientation="portrait" r:id="rId1"/>
  <headerFooter>
    <oddHeader>&amp;L&amp;"Calibri,Bold"&amp;24&amp;K00-046DRAFT&amp;C&amp;"Calibri,Bold"&amp;A</oddHeader>
    <oddFooter>&amp;Rprinted:  &amp;D&amp;T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
  <sheetViews>
    <sheetView view="pageLayout" zoomScaleNormal="100" workbookViewId="0">
      <selection activeCell="A2" sqref="A2"/>
    </sheetView>
  </sheetViews>
  <sheetFormatPr defaultRowHeight="14.4" x14ac:dyDescent="0.3"/>
  <sheetData>
    <row r="2" spans="1:1" x14ac:dyDescent="0.3">
      <c r="A2" t="s">
        <v>282</v>
      </c>
    </row>
  </sheetData>
  <pageMargins left="0.7" right="0.7" top="0.75" bottom="0.75" header="0.3" footer="0.3"/>
  <pageSetup orientation="portrait" horizontalDpi="1200" verticalDpi="1200" r:id="rId1"/>
  <headerFooter>
    <oddHeader>&amp;C&amp;"Calibri,Bold"&amp;A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8"/>
  <sheetViews>
    <sheetView workbookViewId="0">
      <selection activeCell="H40" sqref="H40"/>
    </sheetView>
  </sheetViews>
  <sheetFormatPr defaultColWidth="9.109375" defaultRowHeight="13.2" x14ac:dyDescent="0.25"/>
  <cols>
    <col min="1" max="1" width="11.88671875" style="64" customWidth="1"/>
    <col min="2" max="2" width="6.6640625" style="65" customWidth="1"/>
    <col min="3" max="3" width="10.33203125" style="65" customWidth="1"/>
    <col min="4" max="4" width="1.6640625" style="65" customWidth="1"/>
    <col min="5" max="5" width="38.109375" style="64" customWidth="1"/>
    <col min="6" max="6" width="1.5546875" style="67" customWidth="1"/>
    <col min="7" max="7" width="7" style="76" customWidth="1"/>
    <col min="8" max="8" width="8.5546875" style="74" bestFit="1" customWidth="1"/>
    <col min="9" max="9" width="1.44140625" style="67" customWidth="1"/>
    <col min="10" max="10" width="10.6640625" style="71" bestFit="1" customWidth="1"/>
    <col min="11" max="11" width="1.44140625" style="68" customWidth="1"/>
    <col min="12" max="12" width="10.6640625" style="73" bestFit="1" customWidth="1"/>
    <col min="13" max="13" width="1.44140625" style="68" customWidth="1"/>
    <col min="14" max="14" width="10.6640625" style="78" bestFit="1" customWidth="1"/>
    <col min="15" max="15" width="1.88671875" style="69" customWidth="1"/>
    <col min="16" max="16" width="10.6640625" style="78" bestFit="1" customWidth="1"/>
    <col min="17" max="17" width="1.88671875" style="69" customWidth="1"/>
    <col min="18" max="18" width="24.6640625" style="75" customWidth="1"/>
    <col min="19" max="19" width="2.109375" style="64" customWidth="1"/>
    <col min="20" max="16384" width="9.109375" style="64"/>
  </cols>
  <sheetData>
    <row r="1" spans="1:19" s="8" customFormat="1" ht="13.8" x14ac:dyDescent="0.25">
      <c r="B1" s="9"/>
      <c r="C1" s="9"/>
      <c r="D1" s="9"/>
      <c r="F1" s="10"/>
      <c r="G1" s="11"/>
      <c r="H1" s="12"/>
      <c r="I1" s="10"/>
      <c r="J1" s="13"/>
      <c r="K1" s="10" t="s">
        <v>309</v>
      </c>
      <c r="L1" s="14"/>
      <c r="M1" s="15"/>
      <c r="N1" s="16"/>
      <c r="O1" s="17"/>
      <c r="P1" s="16"/>
      <c r="Q1" s="17"/>
      <c r="R1" s="18"/>
    </row>
    <row r="2" spans="1:19" s="8" customFormat="1" ht="13.8" x14ac:dyDescent="0.25">
      <c r="B2" s="9"/>
      <c r="C2" s="9"/>
      <c r="D2" s="9"/>
      <c r="F2" s="10"/>
      <c r="G2" s="11"/>
      <c r="H2" s="12"/>
      <c r="I2" s="10"/>
      <c r="J2" s="13"/>
      <c r="K2" s="10" t="s">
        <v>310</v>
      </c>
      <c r="L2" s="14"/>
      <c r="M2" s="15"/>
      <c r="N2" s="16"/>
      <c r="O2" s="17"/>
      <c r="P2" s="16"/>
      <c r="Q2" s="17"/>
      <c r="R2" s="18"/>
    </row>
    <row r="3" spans="1:19" s="8" customFormat="1" ht="13.8" x14ac:dyDescent="0.25">
      <c r="B3" s="9"/>
      <c r="C3" s="9"/>
      <c r="D3" s="9"/>
      <c r="F3" s="10"/>
      <c r="G3" s="11"/>
      <c r="H3" s="12"/>
      <c r="I3" s="10"/>
      <c r="J3" s="13"/>
      <c r="K3" s="15"/>
      <c r="L3" s="14"/>
      <c r="M3" s="15"/>
      <c r="N3" s="16"/>
      <c r="O3" s="17"/>
      <c r="P3" s="16"/>
      <c r="Q3" s="17"/>
      <c r="R3" s="18"/>
    </row>
    <row r="4" spans="1:19" s="19" customFormat="1" ht="17.399999999999999" x14ac:dyDescent="0.3">
      <c r="B4" s="20"/>
      <c r="C4" s="20"/>
      <c r="D4" s="20"/>
      <c r="E4" s="21" t="s">
        <v>311</v>
      </c>
      <c r="F4" s="22"/>
      <c r="G4" s="23"/>
      <c r="H4" s="24"/>
      <c r="I4" s="22"/>
      <c r="J4" s="25"/>
      <c r="K4" s="26" t="s">
        <v>312</v>
      </c>
      <c r="L4" s="27"/>
      <c r="M4" s="28"/>
      <c r="N4" s="29"/>
      <c r="O4" s="30"/>
      <c r="P4" s="29"/>
      <c r="Q4" s="30"/>
      <c r="R4" s="31"/>
    </row>
    <row r="6" spans="1:19" s="40" customFormat="1" ht="27" thickBot="1" x14ac:dyDescent="0.3">
      <c r="A6" s="32" t="s">
        <v>313</v>
      </c>
      <c r="B6" s="33" t="s">
        <v>314</v>
      </c>
      <c r="C6" s="34" t="s">
        <v>315</v>
      </c>
      <c r="D6" s="34"/>
      <c r="E6" s="34" t="s">
        <v>316</v>
      </c>
      <c r="F6" s="35"/>
      <c r="G6" s="36" t="s">
        <v>317</v>
      </c>
      <c r="H6" s="37" t="s">
        <v>318</v>
      </c>
      <c r="I6" s="35"/>
      <c r="J6" s="37" t="s">
        <v>319</v>
      </c>
      <c r="K6" s="35"/>
      <c r="L6" s="37" t="s">
        <v>320</v>
      </c>
      <c r="M6" s="35"/>
      <c r="N6" s="35" t="s">
        <v>321</v>
      </c>
      <c r="O6" s="38"/>
      <c r="P6" s="35" t="s">
        <v>322</v>
      </c>
      <c r="Q6" s="38"/>
      <c r="R6" s="39" t="s">
        <v>323</v>
      </c>
    </row>
    <row r="7" spans="1:19" s="40" customFormat="1" x14ac:dyDescent="0.25">
      <c r="B7" s="41"/>
      <c r="C7" s="41"/>
      <c r="D7" s="41"/>
      <c r="E7" s="41"/>
      <c r="F7" s="42"/>
      <c r="G7" s="23"/>
      <c r="H7" s="25"/>
      <c r="I7" s="42"/>
      <c r="J7" s="43"/>
      <c r="K7" s="42"/>
      <c r="L7" s="43"/>
      <c r="M7" s="42"/>
      <c r="N7" s="42"/>
      <c r="O7" s="44"/>
      <c r="P7" s="42"/>
      <c r="Q7" s="44"/>
      <c r="R7" s="45"/>
    </row>
    <row r="8" spans="1:19" s="46" customFormat="1" x14ac:dyDescent="0.3">
      <c r="B8" s="47"/>
      <c r="C8" s="48"/>
      <c r="D8" s="48"/>
      <c r="E8" s="49"/>
      <c r="F8" s="50"/>
      <c r="G8" s="51"/>
      <c r="H8" s="52"/>
      <c r="I8" s="50"/>
      <c r="J8" s="53"/>
      <c r="K8" s="54"/>
      <c r="L8" s="52"/>
      <c r="M8" s="54"/>
      <c r="N8" s="50"/>
      <c r="O8" s="55"/>
      <c r="P8" s="50"/>
      <c r="Q8" s="55"/>
      <c r="R8" s="56"/>
      <c r="S8" s="57"/>
    </row>
    <row r="9" spans="1:19" s="46" customFormat="1" x14ac:dyDescent="0.25">
      <c r="B9" s="58" t="s">
        <v>324</v>
      </c>
      <c r="C9" s="59"/>
      <c r="D9" s="48"/>
      <c r="E9" s="60"/>
      <c r="F9" s="50"/>
      <c r="G9" s="51"/>
      <c r="H9" s="61"/>
      <c r="I9" s="50"/>
      <c r="J9" s="61"/>
      <c r="K9" s="61"/>
      <c r="L9" s="61"/>
      <c r="M9" s="54"/>
      <c r="N9" s="61">
        <f>J9+L9</f>
        <v>0</v>
      </c>
      <c r="O9" s="55"/>
      <c r="P9" s="62">
        <f>N9</f>
        <v>0</v>
      </c>
      <c r="Q9" s="55"/>
      <c r="R9" s="63"/>
      <c r="S9" s="57"/>
    </row>
    <row r="10" spans="1:19" x14ac:dyDescent="0.25">
      <c r="B10" s="58" t="s">
        <v>325</v>
      </c>
      <c r="C10" s="59"/>
      <c r="E10" s="66"/>
      <c r="G10" s="51"/>
      <c r="H10" s="61"/>
      <c r="J10" s="61"/>
      <c r="K10" s="61"/>
      <c r="L10" s="61"/>
      <c r="N10" s="61">
        <f t="shared" ref="N10:N26" si="0">J10+L10</f>
        <v>0</v>
      </c>
      <c r="P10" s="62">
        <f>P9+N10</f>
        <v>0</v>
      </c>
      <c r="R10" s="63"/>
    </row>
    <row r="11" spans="1:19" x14ac:dyDescent="0.25">
      <c r="B11" s="58" t="s">
        <v>326</v>
      </c>
      <c r="C11" s="59"/>
      <c r="E11" s="70"/>
      <c r="G11" s="51"/>
      <c r="H11" s="61"/>
      <c r="J11" s="61"/>
      <c r="K11" s="61"/>
      <c r="L11" s="61"/>
      <c r="N11" s="61">
        <f t="shared" si="0"/>
        <v>0</v>
      </c>
      <c r="P11" s="62">
        <f t="shared" ref="P11:P26" si="1">P10+N11</f>
        <v>0</v>
      </c>
      <c r="R11" s="63"/>
    </row>
    <row r="12" spans="1:19" x14ac:dyDescent="0.25">
      <c r="B12" s="58" t="s">
        <v>327</v>
      </c>
      <c r="C12" s="59"/>
      <c r="E12" s="66"/>
      <c r="G12" s="51"/>
      <c r="H12" s="61"/>
      <c r="J12" s="61"/>
      <c r="K12" s="61"/>
      <c r="L12" s="61"/>
      <c r="N12" s="61">
        <f t="shared" si="0"/>
        <v>0</v>
      </c>
      <c r="P12" s="62">
        <f t="shared" si="1"/>
        <v>0</v>
      </c>
      <c r="R12" s="63"/>
    </row>
    <row r="13" spans="1:19" x14ac:dyDescent="0.25">
      <c r="B13" s="58" t="s">
        <v>328</v>
      </c>
      <c r="C13" s="59"/>
      <c r="E13" s="66"/>
      <c r="G13" s="51"/>
      <c r="H13" s="61"/>
      <c r="J13" s="61"/>
      <c r="K13" s="61"/>
      <c r="L13" s="61"/>
      <c r="N13" s="61">
        <f t="shared" si="0"/>
        <v>0</v>
      </c>
      <c r="P13" s="62">
        <f t="shared" si="1"/>
        <v>0</v>
      </c>
      <c r="R13" s="63"/>
    </row>
    <row r="14" spans="1:19" x14ac:dyDescent="0.25">
      <c r="B14" s="58" t="s">
        <v>329</v>
      </c>
      <c r="C14" s="59"/>
      <c r="E14" s="70"/>
      <c r="G14" s="51"/>
      <c r="H14" s="61"/>
      <c r="J14" s="62"/>
      <c r="K14" s="62"/>
      <c r="L14" s="61"/>
      <c r="N14" s="61">
        <f t="shared" si="0"/>
        <v>0</v>
      </c>
      <c r="P14" s="62">
        <f t="shared" si="1"/>
        <v>0</v>
      </c>
      <c r="R14" s="63"/>
    </row>
    <row r="15" spans="1:19" x14ac:dyDescent="0.25">
      <c r="B15" s="58" t="s">
        <v>330</v>
      </c>
      <c r="C15" s="59"/>
      <c r="E15" s="66"/>
      <c r="G15" s="51"/>
      <c r="H15" s="61"/>
      <c r="J15" s="61"/>
      <c r="K15" s="61"/>
      <c r="L15" s="61"/>
      <c r="N15" s="61">
        <f t="shared" si="0"/>
        <v>0</v>
      </c>
      <c r="P15" s="62">
        <f t="shared" si="1"/>
        <v>0</v>
      </c>
      <c r="R15" s="63"/>
    </row>
    <row r="16" spans="1:19" x14ac:dyDescent="0.25">
      <c r="B16" s="58" t="s">
        <v>331</v>
      </c>
      <c r="C16" s="59"/>
      <c r="E16" s="66"/>
      <c r="G16" s="51"/>
      <c r="H16" s="61"/>
      <c r="J16" s="61"/>
      <c r="K16" s="61"/>
      <c r="L16" s="61"/>
      <c r="N16" s="61">
        <f t="shared" si="0"/>
        <v>0</v>
      </c>
      <c r="P16" s="62">
        <f t="shared" si="1"/>
        <v>0</v>
      </c>
      <c r="R16" s="63"/>
    </row>
    <row r="17" spans="2:18" x14ac:dyDescent="0.25">
      <c r="B17" s="58" t="s">
        <v>332</v>
      </c>
      <c r="C17" s="59"/>
      <c r="E17" s="70"/>
      <c r="G17" s="51"/>
      <c r="H17" s="61"/>
      <c r="J17" s="61"/>
      <c r="K17" s="61"/>
      <c r="L17" s="61"/>
      <c r="N17" s="61">
        <f t="shared" si="0"/>
        <v>0</v>
      </c>
      <c r="P17" s="62">
        <f t="shared" si="1"/>
        <v>0</v>
      </c>
      <c r="R17" s="63"/>
    </row>
    <row r="18" spans="2:18" x14ac:dyDescent="0.25">
      <c r="B18" s="58" t="s">
        <v>333</v>
      </c>
      <c r="C18" s="59"/>
      <c r="E18" s="66"/>
      <c r="G18" s="51"/>
      <c r="H18" s="61"/>
      <c r="J18" s="61"/>
      <c r="K18" s="61"/>
      <c r="L18" s="61"/>
      <c r="N18" s="61">
        <f t="shared" si="0"/>
        <v>0</v>
      </c>
      <c r="P18" s="62">
        <f t="shared" si="1"/>
        <v>0</v>
      </c>
      <c r="R18" s="63"/>
    </row>
    <row r="19" spans="2:18" x14ac:dyDescent="0.25">
      <c r="B19" s="58" t="s">
        <v>334</v>
      </c>
      <c r="C19" s="59"/>
      <c r="E19" s="66"/>
      <c r="G19" s="51"/>
      <c r="H19" s="61"/>
      <c r="J19" s="61"/>
      <c r="K19" s="61"/>
      <c r="L19" s="61"/>
      <c r="N19" s="61">
        <f t="shared" si="0"/>
        <v>0</v>
      </c>
      <c r="P19" s="62">
        <f t="shared" si="1"/>
        <v>0</v>
      </c>
      <c r="R19" s="63"/>
    </row>
    <row r="20" spans="2:18" x14ac:dyDescent="0.25">
      <c r="B20" s="58" t="s">
        <v>335</v>
      </c>
      <c r="C20" s="59"/>
      <c r="E20" s="66"/>
      <c r="G20" s="51"/>
      <c r="H20" s="61"/>
      <c r="J20" s="61"/>
      <c r="K20" s="61"/>
      <c r="L20" s="61"/>
      <c r="N20" s="61">
        <f t="shared" si="0"/>
        <v>0</v>
      </c>
      <c r="P20" s="62">
        <f t="shared" si="1"/>
        <v>0</v>
      </c>
      <c r="R20" s="63"/>
    </row>
    <row r="21" spans="2:18" x14ac:dyDescent="0.25">
      <c r="B21" s="58" t="s">
        <v>336</v>
      </c>
      <c r="C21" s="59"/>
      <c r="E21" s="66"/>
      <c r="G21" s="51"/>
      <c r="H21" s="61"/>
      <c r="J21" s="61"/>
      <c r="K21" s="61"/>
      <c r="L21" s="61"/>
      <c r="N21" s="61">
        <f t="shared" si="0"/>
        <v>0</v>
      </c>
      <c r="P21" s="62">
        <f t="shared" si="1"/>
        <v>0</v>
      </c>
      <c r="R21" s="63"/>
    </row>
    <row r="22" spans="2:18" x14ac:dyDescent="0.25">
      <c r="B22" s="58" t="s">
        <v>337</v>
      </c>
      <c r="C22" s="59"/>
      <c r="E22" s="66"/>
      <c r="G22" s="51"/>
      <c r="H22" s="61"/>
      <c r="J22" s="61"/>
      <c r="K22" s="61"/>
      <c r="L22" s="61"/>
      <c r="N22" s="61">
        <f t="shared" si="0"/>
        <v>0</v>
      </c>
      <c r="P22" s="62">
        <f t="shared" si="1"/>
        <v>0</v>
      </c>
      <c r="R22" s="63"/>
    </row>
    <row r="23" spans="2:18" x14ac:dyDescent="0.25">
      <c r="B23" s="58" t="s">
        <v>338</v>
      </c>
      <c r="C23" s="59"/>
      <c r="E23" s="70"/>
      <c r="G23" s="51"/>
      <c r="H23" s="61"/>
      <c r="K23" s="61"/>
      <c r="L23" s="61"/>
      <c r="N23" s="61">
        <f t="shared" si="0"/>
        <v>0</v>
      </c>
      <c r="P23" s="62">
        <f t="shared" si="1"/>
        <v>0</v>
      </c>
      <c r="R23" s="63"/>
    </row>
    <row r="24" spans="2:18" x14ac:dyDescent="0.25">
      <c r="B24" s="58" t="s">
        <v>339</v>
      </c>
      <c r="C24" s="59"/>
      <c r="E24" s="70"/>
      <c r="G24" s="51"/>
      <c r="H24" s="61"/>
      <c r="J24" s="61"/>
      <c r="K24" s="61"/>
      <c r="L24" s="61"/>
      <c r="N24" s="61">
        <f t="shared" si="0"/>
        <v>0</v>
      </c>
      <c r="P24" s="62">
        <f t="shared" si="1"/>
        <v>0</v>
      </c>
      <c r="R24" s="72"/>
    </row>
    <row r="25" spans="2:18" x14ac:dyDescent="0.25">
      <c r="B25" s="58" t="s">
        <v>340</v>
      </c>
      <c r="C25" s="59"/>
      <c r="E25" s="70"/>
      <c r="G25" s="51"/>
      <c r="H25" s="61"/>
      <c r="J25" s="61"/>
      <c r="K25" s="61"/>
      <c r="L25" s="61"/>
      <c r="N25" s="61">
        <f t="shared" si="0"/>
        <v>0</v>
      </c>
      <c r="P25" s="62">
        <f t="shared" si="1"/>
        <v>0</v>
      </c>
      <c r="R25" s="63"/>
    </row>
    <row r="26" spans="2:18" x14ac:dyDescent="0.25">
      <c r="B26" s="58" t="s">
        <v>341</v>
      </c>
      <c r="C26" s="59"/>
      <c r="E26" s="70"/>
      <c r="G26" s="51"/>
      <c r="H26" s="61"/>
      <c r="J26" s="61"/>
      <c r="K26" s="61"/>
      <c r="L26" s="61"/>
      <c r="N26" s="61">
        <f t="shared" si="0"/>
        <v>0</v>
      </c>
      <c r="P26" s="62">
        <f t="shared" si="1"/>
        <v>0</v>
      </c>
      <c r="R26" s="72"/>
    </row>
    <row r="27" spans="2:18" x14ac:dyDescent="0.25">
      <c r="B27" s="58"/>
      <c r="C27" s="59"/>
      <c r="G27" s="51"/>
      <c r="H27" s="61"/>
      <c r="N27" s="74"/>
      <c r="P27" s="74"/>
    </row>
    <row r="28" spans="2:18" ht="13.8" thickBot="1" x14ac:dyDescent="0.3">
      <c r="J28" s="77">
        <f>SUM(J9:J27)</f>
        <v>0</v>
      </c>
      <c r="L28" s="77">
        <f>SUM(L9:L27)</f>
        <v>0</v>
      </c>
      <c r="N28" s="77">
        <f>SUM(N9:N27)</f>
        <v>0</v>
      </c>
      <c r="P28" s="74"/>
    </row>
    <row r="29" spans="2:18" ht="13.8" thickTop="1" x14ac:dyDescent="0.25"/>
    <row r="32" spans="2:18" x14ac:dyDescent="0.25">
      <c r="B32" s="79" t="s">
        <v>342</v>
      </c>
    </row>
    <row r="33" spans="2:2" x14ac:dyDescent="0.25">
      <c r="B33" s="80"/>
    </row>
    <row r="34" spans="2:2" x14ac:dyDescent="0.25">
      <c r="B34" s="80" t="s">
        <v>343</v>
      </c>
    </row>
    <row r="35" spans="2:2" x14ac:dyDescent="0.25">
      <c r="B35" s="80" t="s">
        <v>344</v>
      </c>
    </row>
    <row r="36" spans="2:2" x14ac:dyDescent="0.25">
      <c r="B36" s="80" t="s">
        <v>345</v>
      </c>
    </row>
    <row r="37" spans="2:2" x14ac:dyDescent="0.25">
      <c r="B37" s="80" t="s">
        <v>346</v>
      </c>
    </row>
    <row r="38" spans="2:2" x14ac:dyDescent="0.25">
      <c r="B38" s="81" t="s">
        <v>347</v>
      </c>
    </row>
  </sheetData>
  <printOptions horizontalCentered="1"/>
  <pageMargins left="0" right="0" top="0.75" bottom="0.75" header="0.3" footer="0.3"/>
  <pageSetup paperSize="5"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30"/>
  <sheetViews>
    <sheetView topLeftCell="A4" zoomScaleNormal="100" workbookViewId="0">
      <selection activeCell="H20" sqref="H20"/>
    </sheetView>
  </sheetViews>
  <sheetFormatPr defaultColWidth="9.109375" defaultRowHeight="15.6" x14ac:dyDescent="0.3"/>
  <cols>
    <col min="1" max="1" width="8" style="135" customWidth="1"/>
    <col min="2" max="2" width="13.88671875" style="135" bestFit="1" customWidth="1"/>
    <col min="3" max="4" width="20.6640625" style="135" customWidth="1"/>
    <col min="5" max="5" width="19.6640625" style="135" customWidth="1"/>
    <col min="6" max="6" width="8.33203125" style="135" customWidth="1"/>
    <col min="7" max="7" width="23.33203125" style="135" bestFit="1" customWidth="1"/>
    <col min="8" max="8" width="32.5546875" style="135" customWidth="1"/>
    <col min="9" max="9" width="12.6640625" style="193" bestFit="1" customWidth="1"/>
    <col min="10" max="10" width="12" style="193" customWidth="1"/>
    <col min="11" max="11" width="15.33203125" style="193" customWidth="1"/>
    <col min="12" max="12" width="16.6640625" style="193" customWidth="1"/>
    <col min="13" max="13" width="10.44140625" style="194" customWidth="1"/>
    <col min="14" max="14" width="8" style="199" bestFit="1" customWidth="1"/>
    <col min="15" max="16" width="12.6640625" style="136" customWidth="1"/>
    <col min="17" max="17" width="13.33203125" style="136" customWidth="1"/>
    <col min="18" max="18" width="21" style="135" bestFit="1" customWidth="1"/>
    <col min="19" max="19" width="18.33203125" style="135" customWidth="1"/>
    <col min="20" max="20" width="22.5546875" style="135" customWidth="1"/>
    <col min="21" max="16384" width="9.109375" style="135"/>
  </cols>
  <sheetData>
    <row r="1" spans="1:20" s="137" customFormat="1" ht="21" customHeight="1" x14ac:dyDescent="0.3">
      <c r="A1" s="421" t="s">
        <v>348</v>
      </c>
      <c r="B1" s="421"/>
      <c r="C1" s="421"/>
      <c r="D1" s="421"/>
      <c r="E1" s="421"/>
      <c r="F1" s="421"/>
      <c r="G1" s="421"/>
      <c r="H1" s="421"/>
      <c r="I1" s="421"/>
      <c r="J1" s="421"/>
      <c r="K1" s="421"/>
      <c r="L1" s="421"/>
      <c r="M1" s="421"/>
      <c r="N1" s="421"/>
      <c r="O1" s="421"/>
      <c r="P1" s="421"/>
      <c r="Q1" s="421"/>
      <c r="R1" s="421"/>
      <c r="S1" s="421"/>
      <c r="T1" s="421"/>
    </row>
    <row r="2" spans="1:20" s="223" customFormat="1" ht="27.6" customHeight="1" x14ac:dyDescent="0.3">
      <c r="A2" s="422" t="s">
        <v>349</v>
      </c>
      <c r="B2" s="422"/>
      <c r="C2" s="422"/>
      <c r="D2" s="422"/>
      <c r="E2" s="422"/>
      <c r="F2" s="422"/>
      <c r="G2" s="422"/>
      <c r="H2" s="422"/>
      <c r="I2" s="422"/>
      <c r="J2" s="422"/>
      <c r="K2" s="422"/>
      <c r="L2" s="422"/>
      <c r="M2" s="422"/>
      <c r="N2" s="422"/>
      <c r="O2" s="422"/>
      <c r="P2" s="422"/>
      <c r="Q2" s="422"/>
      <c r="R2" s="422"/>
      <c r="S2" s="422"/>
      <c r="T2" s="422"/>
    </row>
    <row r="3" spans="1:20" s="223" customFormat="1" ht="27" customHeight="1" x14ac:dyDescent="0.3">
      <c r="A3" s="423" t="s">
        <v>350</v>
      </c>
      <c r="B3" s="423"/>
      <c r="C3" s="423"/>
      <c r="D3" s="423"/>
      <c r="E3" s="423"/>
      <c r="F3" s="423"/>
      <c r="G3" s="423"/>
      <c r="H3" s="423"/>
      <c r="I3" s="423"/>
      <c r="J3" s="423"/>
      <c r="K3" s="423"/>
      <c r="L3" s="423"/>
      <c r="M3" s="423"/>
      <c r="N3" s="423"/>
      <c r="O3" s="423"/>
      <c r="P3" s="423"/>
      <c r="Q3" s="423"/>
      <c r="R3" s="423"/>
      <c r="S3" s="423"/>
      <c r="T3" s="423"/>
    </row>
    <row r="4" spans="1:20" s="223" customFormat="1" ht="18" customHeight="1" x14ac:dyDescent="0.3">
      <c r="A4" s="424" t="s">
        <v>351</v>
      </c>
      <c r="B4" s="424"/>
      <c r="C4" s="424"/>
      <c r="D4" s="424"/>
      <c r="E4" s="424"/>
      <c r="F4" s="424"/>
      <c r="G4" s="424"/>
      <c r="H4" s="424"/>
      <c r="I4" s="368"/>
      <c r="J4" s="368"/>
      <c r="K4" s="368"/>
      <c r="L4" s="368"/>
      <c r="M4" s="368"/>
      <c r="N4" s="368"/>
      <c r="O4" s="368"/>
      <c r="P4" s="368"/>
      <c r="Q4" s="368"/>
      <c r="R4" s="368"/>
      <c r="S4" s="368"/>
      <c r="T4" s="368"/>
    </row>
    <row r="5" spans="1:20" s="223" customFormat="1" ht="13.95" customHeight="1" x14ac:dyDescent="0.3">
      <c r="A5" s="425" t="s">
        <v>352</v>
      </c>
      <c r="B5" s="425"/>
      <c r="C5" s="425"/>
      <c r="D5" s="425"/>
      <c r="E5" s="425"/>
      <c r="F5" s="425"/>
      <c r="G5" s="425"/>
      <c r="H5" s="425"/>
      <c r="I5" s="425"/>
      <c r="J5" s="425"/>
      <c r="K5" s="425"/>
      <c r="L5" s="425"/>
      <c r="M5" s="425"/>
      <c r="N5" s="425"/>
      <c r="O5" s="425"/>
      <c r="P5" s="425"/>
      <c r="Q5" s="425"/>
      <c r="R5" s="425"/>
      <c r="S5" s="425"/>
      <c r="T5" s="425"/>
    </row>
    <row r="6" spans="1:20" s="223" customFormat="1" ht="21.6" customHeight="1" x14ac:dyDescent="0.3">
      <c r="A6" s="420" t="s">
        <v>353</v>
      </c>
      <c r="B6" s="420"/>
      <c r="C6" s="420"/>
      <c r="D6" s="420"/>
      <c r="E6" s="420"/>
      <c r="F6" s="420"/>
      <c r="G6" s="420"/>
      <c r="H6" s="420"/>
      <c r="I6" s="420"/>
      <c r="J6" s="420"/>
      <c r="K6" s="420"/>
      <c r="L6" s="420"/>
      <c r="M6" s="420"/>
      <c r="N6" s="420"/>
      <c r="O6" s="420"/>
      <c r="P6" s="420"/>
      <c r="Q6" s="420"/>
      <c r="R6" s="420"/>
      <c r="S6" s="420"/>
      <c r="T6" s="420"/>
    </row>
    <row r="7" spans="1:20" s="222" customFormat="1" ht="69" customHeight="1" x14ac:dyDescent="0.3">
      <c r="A7" s="215" t="s">
        <v>354</v>
      </c>
      <c r="B7" s="215" t="s">
        <v>355</v>
      </c>
      <c r="C7" s="215" t="s">
        <v>356</v>
      </c>
      <c r="D7" s="215" t="s">
        <v>357</v>
      </c>
      <c r="E7" s="215" t="s">
        <v>358</v>
      </c>
      <c r="F7" s="215" t="s">
        <v>359</v>
      </c>
      <c r="G7" s="215" t="s">
        <v>360</v>
      </c>
      <c r="H7" s="216" t="s">
        <v>361</v>
      </c>
      <c r="I7" s="225" t="s">
        <v>362</v>
      </c>
      <c r="J7" s="217" t="s">
        <v>363</v>
      </c>
      <c r="K7" s="225" t="s">
        <v>364</v>
      </c>
      <c r="L7" s="217" t="s">
        <v>365</v>
      </c>
      <c r="M7" s="218" t="s">
        <v>366</v>
      </c>
      <c r="N7" s="220" t="s">
        <v>318</v>
      </c>
      <c r="O7" s="220" t="s">
        <v>367</v>
      </c>
      <c r="P7" s="220" t="s">
        <v>368</v>
      </c>
      <c r="Q7" s="220" t="s">
        <v>369</v>
      </c>
      <c r="R7" s="224" t="s">
        <v>167</v>
      </c>
      <c r="S7" s="221" t="s">
        <v>370</v>
      </c>
      <c r="T7" s="221" t="s">
        <v>371</v>
      </c>
    </row>
    <row r="8" spans="1:20" x14ac:dyDescent="0.3">
      <c r="A8" s="144">
        <v>1</v>
      </c>
      <c r="B8" s="145"/>
      <c r="C8" s="146"/>
      <c r="D8" s="146"/>
      <c r="E8" s="146"/>
      <c r="F8" s="146"/>
      <c r="G8" s="146"/>
      <c r="H8" s="146"/>
      <c r="I8" s="189"/>
      <c r="J8" s="189"/>
      <c r="K8" s="189"/>
      <c r="L8" s="189"/>
      <c r="M8" s="190"/>
      <c r="N8" s="197"/>
      <c r="O8" s="147">
        <f t="shared" ref="O8:O27" si="0">M8*N8</f>
        <v>0</v>
      </c>
      <c r="P8" s="147"/>
      <c r="Q8" s="147"/>
      <c r="R8" s="146"/>
      <c r="S8" s="146"/>
      <c r="T8" s="146"/>
    </row>
    <row r="9" spans="1:20" x14ac:dyDescent="0.3">
      <c r="A9" s="144">
        <v>2</v>
      </c>
      <c r="B9" s="145"/>
      <c r="C9" s="146"/>
      <c r="D9" s="146"/>
      <c r="E9" s="146"/>
      <c r="F9" s="146"/>
      <c r="G9" s="146"/>
      <c r="H9" s="146"/>
      <c r="I9" s="189"/>
      <c r="J9" s="189"/>
      <c r="K9" s="189"/>
      <c r="L9" s="189"/>
      <c r="M9" s="190"/>
      <c r="N9" s="197"/>
      <c r="O9" s="147">
        <f t="shared" si="0"/>
        <v>0</v>
      </c>
      <c r="P9" s="147"/>
      <c r="Q9" s="147"/>
      <c r="R9" s="146"/>
      <c r="S9" s="146"/>
      <c r="T9" s="146"/>
    </row>
    <row r="10" spans="1:20" x14ac:dyDescent="0.3">
      <c r="A10" s="144">
        <f t="shared" ref="A10:A27" si="1">+A9+1</f>
        <v>3</v>
      </c>
      <c r="B10" s="145"/>
      <c r="C10" s="146"/>
      <c r="D10" s="146"/>
      <c r="E10" s="146"/>
      <c r="F10" s="146"/>
      <c r="G10" s="146"/>
      <c r="H10" s="146"/>
      <c r="I10" s="189"/>
      <c r="J10" s="189"/>
      <c r="K10" s="189"/>
      <c r="L10" s="189"/>
      <c r="M10" s="190"/>
      <c r="N10" s="197"/>
      <c r="O10" s="147">
        <f t="shared" si="0"/>
        <v>0</v>
      </c>
      <c r="P10" s="147"/>
      <c r="Q10" s="147"/>
      <c r="R10" s="146"/>
      <c r="S10" s="146"/>
      <c r="T10" s="146"/>
    </row>
    <row r="11" spans="1:20" x14ac:dyDescent="0.3">
      <c r="A11" s="144">
        <f t="shared" si="1"/>
        <v>4</v>
      </c>
      <c r="B11" s="145"/>
      <c r="C11" s="146"/>
      <c r="D11" s="146"/>
      <c r="E11" s="146"/>
      <c r="F11" s="146"/>
      <c r="G11" s="146"/>
      <c r="H11" s="146"/>
      <c r="I11" s="189"/>
      <c r="J11" s="189"/>
      <c r="K11" s="189"/>
      <c r="L11" s="189"/>
      <c r="M11" s="190"/>
      <c r="N11" s="197"/>
      <c r="O11" s="147">
        <f t="shared" si="0"/>
        <v>0</v>
      </c>
      <c r="P11" s="147"/>
      <c r="Q11" s="147"/>
      <c r="R11" s="146"/>
      <c r="S11" s="146"/>
      <c r="T11" s="146"/>
    </row>
    <row r="12" spans="1:20" x14ac:dyDescent="0.3">
      <c r="A12" s="144">
        <f t="shared" si="1"/>
        <v>5</v>
      </c>
      <c r="B12" s="145"/>
      <c r="C12" s="146"/>
      <c r="D12" s="146"/>
      <c r="E12" s="146"/>
      <c r="F12" s="146"/>
      <c r="G12" s="146"/>
      <c r="H12" s="146"/>
      <c r="I12" s="189"/>
      <c r="J12" s="189"/>
      <c r="K12" s="189"/>
      <c r="L12" s="189"/>
      <c r="M12" s="190"/>
      <c r="N12" s="197"/>
      <c r="O12" s="147">
        <f t="shared" si="0"/>
        <v>0</v>
      </c>
      <c r="P12" s="147"/>
      <c r="Q12" s="147"/>
      <c r="R12" s="146"/>
      <c r="S12" s="146"/>
      <c r="T12" s="146"/>
    </row>
    <row r="13" spans="1:20" x14ac:dyDescent="0.3">
      <c r="A13" s="144">
        <f t="shared" si="1"/>
        <v>6</v>
      </c>
      <c r="B13" s="145"/>
      <c r="C13" s="146"/>
      <c r="D13" s="146"/>
      <c r="E13" s="146"/>
      <c r="F13" s="146"/>
      <c r="G13" s="146"/>
      <c r="H13" s="146"/>
      <c r="I13" s="189"/>
      <c r="J13" s="189"/>
      <c r="K13" s="189"/>
      <c r="L13" s="189"/>
      <c r="M13" s="190"/>
      <c r="N13" s="197"/>
      <c r="O13" s="147">
        <f t="shared" si="0"/>
        <v>0</v>
      </c>
      <c r="P13" s="147"/>
      <c r="Q13" s="147"/>
      <c r="R13" s="146"/>
      <c r="S13" s="146"/>
      <c r="T13" s="146"/>
    </row>
    <row r="14" spans="1:20" x14ac:dyDescent="0.3">
      <c r="A14" s="144">
        <f t="shared" si="1"/>
        <v>7</v>
      </c>
      <c r="B14" s="145"/>
      <c r="C14" s="146"/>
      <c r="D14" s="146"/>
      <c r="E14" s="146"/>
      <c r="F14" s="146"/>
      <c r="G14" s="146"/>
      <c r="H14" s="146"/>
      <c r="I14" s="189"/>
      <c r="J14" s="189"/>
      <c r="K14" s="189"/>
      <c r="L14" s="189"/>
      <c r="M14" s="190"/>
      <c r="N14" s="197"/>
      <c r="O14" s="147">
        <f t="shared" si="0"/>
        <v>0</v>
      </c>
      <c r="P14" s="147"/>
      <c r="Q14" s="147"/>
      <c r="R14" s="146"/>
      <c r="S14" s="146"/>
      <c r="T14" s="146"/>
    </row>
    <row r="15" spans="1:20" x14ac:dyDescent="0.3">
      <c r="A15" s="144">
        <f t="shared" si="1"/>
        <v>8</v>
      </c>
      <c r="B15" s="145"/>
      <c r="C15" s="146"/>
      <c r="D15" s="146"/>
      <c r="E15" s="146"/>
      <c r="F15" s="146"/>
      <c r="G15" s="146"/>
      <c r="H15" s="146"/>
      <c r="I15" s="189"/>
      <c r="J15" s="189"/>
      <c r="K15" s="189"/>
      <c r="L15" s="189"/>
      <c r="M15" s="190"/>
      <c r="N15" s="197"/>
      <c r="O15" s="147">
        <f t="shared" si="0"/>
        <v>0</v>
      </c>
      <c r="P15" s="147"/>
      <c r="Q15" s="147"/>
      <c r="R15" s="146"/>
      <c r="S15" s="146"/>
      <c r="T15" s="146"/>
    </row>
    <row r="16" spans="1:20" x14ac:dyDescent="0.3">
      <c r="A16" s="144">
        <f t="shared" si="1"/>
        <v>9</v>
      </c>
      <c r="B16" s="145"/>
      <c r="C16" s="146"/>
      <c r="D16" s="146"/>
      <c r="E16" s="146"/>
      <c r="F16" s="146"/>
      <c r="G16" s="146"/>
      <c r="H16" s="146"/>
      <c r="I16" s="189"/>
      <c r="J16" s="189"/>
      <c r="K16" s="189"/>
      <c r="L16" s="189"/>
      <c r="M16" s="190"/>
      <c r="N16" s="197"/>
      <c r="O16" s="147">
        <f t="shared" si="0"/>
        <v>0</v>
      </c>
      <c r="P16" s="147"/>
      <c r="Q16" s="147"/>
      <c r="R16" s="146"/>
      <c r="S16" s="146"/>
      <c r="T16" s="146"/>
    </row>
    <row r="17" spans="1:20" x14ac:dyDescent="0.3">
      <c r="A17" s="144">
        <f t="shared" si="1"/>
        <v>10</v>
      </c>
      <c r="B17" s="145"/>
      <c r="C17" s="146"/>
      <c r="D17" s="146"/>
      <c r="E17" s="146"/>
      <c r="F17" s="146"/>
      <c r="G17" s="146"/>
      <c r="H17" s="146"/>
      <c r="I17" s="189"/>
      <c r="J17" s="189"/>
      <c r="K17" s="189"/>
      <c r="L17" s="189"/>
      <c r="M17" s="190"/>
      <c r="N17" s="197"/>
      <c r="O17" s="147">
        <f t="shared" si="0"/>
        <v>0</v>
      </c>
      <c r="P17" s="147"/>
      <c r="Q17" s="147"/>
      <c r="R17" s="146"/>
      <c r="S17" s="146"/>
      <c r="T17" s="146"/>
    </row>
    <row r="18" spans="1:20" x14ac:dyDescent="0.3">
      <c r="A18" s="144">
        <f t="shared" si="1"/>
        <v>11</v>
      </c>
      <c r="B18" s="145"/>
      <c r="C18" s="146"/>
      <c r="D18" s="146"/>
      <c r="E18" s="146"/>
      <c r="F18" s="146"/>
      <c r="G18" s="146"/>
      <c r="H18" s="146"/>
      <c r="I18" s="189"/>
      <c r="J18" s="189"/>
      <c r="K18" s="189"/>
      <c r="L18" s="189"/>
      <c r="M18" s="190"/>
      <c r="N18" s="197"/>
      <c r="O18" s="147">
        <f t="shared" si="0"/>
        <v>0</v>
      </c>
      <c r="P18" s="147"/>
      <c r="Q18" s="147"/>
      <c r="R18" s="146"/>
      <c r="S18" s="146"/>
      <c r="T18" s="146"/>
    </row>
    <row r="19" spans="1:20" x14ac:dyDescent="0.3">
      <c r="A19" s="144">
        <f t="shared" si="1"/>
        <v>12</v>
      </c>
      <c r="B19" s="145"/>
      <c r="C19" s="146"/>
      <c r="D19" s="146"/>
      <c r="E19" s="146"/>
      <c r="F19" s="146"/>
      <c r="G19" s="146"/>
      <c r="H19" s="146"/>
      <c r="I19" s="189"/>
      <c r="J19" s="189"/>
      <c r="K19" s="189"/>
      <c r="L19" s="189"/>
      <c r="M19" s="190"/>
      <c r="N19" s="197"/>
      <c r="O19" s="147">
        <f t="shared" si="0"/>
        <v>0</v>
      </c>
      <c r="P19" s="147"/>
      <c r="Q19" s="147"/>
      <c r="R19" s="146"/>
      <c r="S19" s="146"/>
      <c r="T19" s="146"/>
    </row>
    <row r="20" spans="1:20" x14ac:dyDescent="0.3">
      <c r="A20" s="144">
        <f t="shared" si="1"/>
        <v>13</v>
      </c>
      <c r="B20" s="145"/>
      <c r="C20" s="146"/>
      <c r="D20" s="146"/>
      <c r="E20" s="146"/>
      <c r="F20" s="146"/>
      <c r="G20" s="146"/>
      <c r="H20" s="146"/>
      <c r="I20" s="189"/>
      <c r="J20" s="189"/>
      <c r="K20" s="189"/>
      <c r="L20" s="189"/>
      <c r="M20" s="190"/>
      <c r="N20" s="197"/>
      <c r="O20" s="147">
        <f t="shared" si="0"/>
        <v>0</v>
      </c>
      <c r="P20" s="147"/>
      <c r="Q20" s="147"/>
      <c r="R20" s="146"/>
      <c r="S20" s="146"/>
      <c r="T20" s="146"/>
    </row>
    <row r="21" spans="1:20" x14ac:dyDescent="0.3">
      <c r="A21" s="144">
        <f t="shared" si="1"/>
        <v>14</v>
      </c>
      <c r="B21" s="145"/>
      <c r="C21" s="146"/>
      <c r="D21" s="146"/>
      <c r="E21" s="146"/>
      <c r="F21" s="146"/>
      <c r="G21" s="146"/>
      <c r="H21" s="146"/>
      <c r="I21" s="189"/>
      <c r="J21" s="189"/>
      <c r="K21" s="189"/>
      <c r="L21" s="189"/>
      <c r="M21" s="190"/>
      <c r="N21" s="197"/>
      <c r="O21" s="147">
        <f t="shared" si="0"/>
        <v>0</v>
      </c>
      <c r="P21" s="147"/>
      <c r="Q21" s="147"/>
      <c r="R21" s="146"/>
      <c r="S21" s="146"/>
      <c r="T21" s="146"/>
    </row>
    <row r="22" spans="1:20" x14ac:dyDescent="0.3">
      <c r="A22" s="144">
        <f t="shared" si="1"/>
        <v>15</v>
      </c>
      <c r="B22" s="145"/>
      <c r="C22" s="146"/>
      <c r="D22" s="146"/>
      <c r="E22" s="146"/>
      <c r="F22" s="146"/>
      <c r="G22" s="146"/>
      <c r="H22" s="146"/>
      <c r="I22" s="189"/>
      <c r="J22" s="189"/>
      <c r="K22" s="189"/>
      <c r="L22" s="189"/>
      <c r="M22" s="190"/>
      <c r="N22" s="197"/>
      <c r="O22" s="147">
        <f t="shared" si="0"/>
        <v>0</v>
      </c>
      <c r="P22" s="147"/>
      <c r="Q22" s="147"/>
      <c r="R22" s="146"/>
      <c r="S22" s="146"/>
      <c r="T22" s="146"/>
    </row>
    <row r="23" spans="1:20" x14ac:dyDescent="0.3">
      <c r="A23" s="144">
        <f t="shared" si="1"/>
        <v>16</v>
      </c>
      <c r="B23" s="145"/>
      <c r="C23" s="146"/>
      <c r="D23" s="146"/>
      <c r="E23" s="146"/>
      <c r="F23" s="146"/>
      <c r="G23" s="146"/>
      <c r="H23" s="146"/>
      <c r="I23" s="189"/>
      <c r="J23" s="189"/>
      <c r="K23" s="189"/>
      <c r="L23" s="189"/>
      <c r="M23" s="190"/>
      <c r="N23" s="197"/>
      <c r="O23" s="147">
        <f t="shared" si="0"/>
        <v>0</v>
      </c>
      <c r="P23" s="147"/>
      <c r="Q23" s="147"/>
      <c r="R23" s="146"/>
      <c r="S23" s="146"/>
      <c r="T23" s="146"/>
    </row>
    <row r="24" spans="1:20" x14ac:dyDescent="0.3">
      <c r="A24" s="144">
        <f t="shared" si="1"/>
        <v>17</v>
      </c>
      <c r="B24" s="145"/>
      <c r="C24" s="146"/>
      <c r="D24" s="146"/>
      <c r="E24" s="146"/>
      <c r="F24" s="146"/>
      <c r="G24" s="146"/>
      <c r="H24" s="146"/>
      <c r="I24" s="189"/>
      <c r="J24" s="189"/>
      <c r="K24" s="189"/>
      <c r="L24" s="189"/>
      <c r="M24" s="190"/>
      <c r="N24" s="197"/>
      <c r="O24" s="147">
        <f t="shared" si="0"/>
        <v>0</v>
      </c>
      <c r="P24" s="147"/>
      <c r="Q24" s="147"/>
      <c r="R24" s="146"/>
      <c r="S24" s="146"/>
      <c r="T24" s="146"/>
    </row>
    <row r="25" spans="1:20" x14ac:dyDescent="0.3">
      <c r="A25" s="144">
        <f t="shared" si="1"/>
        <v>18</v>
      </c>
      <c r="B25" s="145"/>
      <c r="C25" s="146"/>
      <c r="D25" s="146"/>
      <c r="E25" s="146"/>
      <c r="F25" s="146"/>
      <c r="G25" s="146"/>
      <c r="H25" s="146"/>
      <c r="I25" s="189"/>
      <c r="J25" s="189"/>
      <c r="K25" s="189"/>
      <c r="L25" s="189"/>
      <c r="M25" s="190"/>
      <c r="N25" s="197"/>
      <c r="O25" s="147">
        <f t="shared" si="0"/>
        <v>0</v>
      </c>
      <c r="P25" s="147"/>
      <c r="Q25" s="147"/>
      <c r="R25" s="146"/>
      <c r="S25" s="146"/>
      <c r="T25" s="146"/>
    </row>
    <row r="26" spans="1:20" x14ac:dyDescent="0.3">
      <c r="A26" s="144">
        <f t="shared" si="1"/>
        <v>19</v>
      </c>
      <c r="B26" s="145"/>
      <c r="C26" s="146"/>
      <c r="D26" s="146"/>
      <c r="E26" s="146"/>
      <c r="F26" s="146"/>
      <c r="G26" s="146"/>
      <c r="H26" s="146"/>
      <c r="I26" s="189"/>
      <c r="J26" s="189"/>
      <c r="K26" s="189"/>
      <c r="L26" s="189"/>
      <c r="M26" s="190"/>
      <c r="N26" s="197"/>
      <c r="O26" s="147">
        <f t="shared" si="0"/>
        <v>0</v>
      </c>
      <c r="P26" s="147"/>
      <c r="Q26" s="147"/>
      <c r="R26" s="146"/>
      <c r="S26" s="146"/>
      <c r="T26" s="146"/>
    </row>
    <row r="27" spans="1:20" x14ac:dyDescent="0.3">
      <c r="A27" s="144">
        <f t="shared" si="1"/>
        <v>20</v>
      </c>
      <c r="B27" s="145"/>
      <c r="C27" s="146"/>
      <c r="D27" s="146"/>
      <c r="E27" s="146"/>
      <c r="F27" s="146"/>
      <c r="G27" s="146"/>
      <c r="H27" s="146"/>
      <c r="I27" s="189"/>
      <c r="J27" s="189"/>
      <c r="K27" s="189"/>
      <c r="L27" s="189"/>
      <c r="M27" s="190"/>
      <c r="N27" s="197"/>
      <c r="O27" s="147">
        <f t="shared" si="0"/>
        <v>0</v>
      </c>
      <c r="P27" s="147"/>
      <c r="Q27" s="147"/>
      <c r="R27" s="146"/>
      <c r="S27" s="146"/>
      <c r="T27" s="146"/>
    </row>
    <row r="28" spans="1:20" ht="16.2" thickBot="1" x14ac:dyDescent="0.35">
      <c r="A28" s="148" t="s">
        <v>372</v>
      </c>
      <c r="B28" s="148"/>
      <c r="C28" s="149"/>
      <c r="D28" s="149"/>
      <c r="E28" s="149"/>
      <c r="F28" s="149"/>
      <c r="G28" s="149"/>
      <c r="H28" s="149"/>
      <c r="I28" s="191"/>
      <c r="J28" s="191"/>
      <c r="K28" s="191"/>
      <c r="L28" s="191"/>
      <c r="M28" s="192"/>
      <c r="N28" s="198"/>
      <c r="O28" s="150">
        <f>SUM(O8:O27)</f>
        <v>0</v>
      </c>
      <c r="P28" s="150">
        <f>SUM(P8:P27)</f>
        <v>0</v>
      </c>
      <c r="Q28" s="150">
        <f>SUM(Q8:Q27)</f>
        <v>0</v>
      </c>
      <c r="R28" s="146"/>
      <c r="S28" s="150">
        <f>SUM(S8:S27)</f>
        <v>0</v>
      </c>
      <c r="T28" s="146"/>
    </row>
    <row r="29" spans="1:20" ht="18" customHeight="1" thickTop="1" x14ac:dyDescent="0.3"/>
    <row r="30" spans="1:20" s="137" customFormat="1" x14ac:dyDescent="0.3">
      <c r="I30" s="195"/>
      <c r="J30" s="195"/>
      <c r="K30" s="195"/>
      <c r="L30" s="195"/>
      <c r="M30" s="196"/>
      <c r="N30" s="200"/>
      <c r="O30" s="138"/>
      <c r="P30" s="138"/>
      <c r="Q30" s="138"/>
    </row>
  </sheetData>
  <mergeCells count="6">
    <mergeCell ref="A6:T6"/>
    <mergeCell ref="A1:T1"/>
    <mergeCell ref="A2:T2"/>
    <mergeCell ref="A3:T3"/>
    <mergeCell ref="A4:H4"/>
    <mergeCell ref="A5:T5"/>
  </mergeCells>
  <hyperlinks>
    <hyperlink ref="A5:T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s>
  <pageMargins left="0" right="0" top="0.5" bottom="0.5" header="0.3" footer="0.3"/>
  <pageSetup paperSize="159" scale="65" fitToHeight="0" orientation="landscape" r:id="rId3"/>
  <headerFooter>
    <oddHeader>&amp;L&amp;"Calibri,Bold"&amp;24&amp;K00-046DRAFT</oddHeader>
    <oddFooter>&amp;Rprinted:  &amp;D&amp;T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Sheet1!$A$1:$A$2</xm:f>
          </x14:formula1>
          <xm:sqref>I8:I27</xm:sqref>
        </x14:dataValidation>
        <x14:dataValidation type="list" allowBlank="1" showInputMessage="1" showErrorMessage="1">
          <x14:formula1>
            <xm:f>Sheet1!$B$1:$B$3</xm:f>
          </x14:formula1>
          <xm:sqref>K8:K27</xm:sqref>
        </x14:dataValidation>
        <x14:dataValidation type="list" allowBlank="1" showInputMessage="1" showErrorMessage="1">
          <x14:formula1>
            <xm:f>Sheet1!$C$1:$C$4</xm:f>
          </x14:formula1>
          <xm:sqref>R8:R27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selection activeCell="I8" sqref="I8"/>
    </sheetView>
  </sheetViews>
  <sheetFormatPr defaultColWidth="9.109375" defaultRowHeight="15.6" x14ac:dyDescent="0.3"/>
  <cols>
    <col min="1" max="1" width="8" style="135" customWidth="1"/>
    <col min="2" max="2" width="14.33203125" style="135" customWidth="1"/>
    <col min="3" max="4" width="20.6640625" style="135" customWidth="1"/>
    <col min="5" max="5" width="19.6640625" style="135" customWidth="1"/>
    <col min="6" max="6" width="8.33203125" style="135" customWidth="1"/>
    <col min="7" max="7" width="23.33203125" style="135" bestFit="1" customWidth="1"/>
    <col min="8" max="8" width="27.88671875" style="135" customWidth="1"/>
    <col min="9" max="9" width="12.6640625" style="193" bestFit="1" customWidth="1"/>
    <col min="10" max="10" width="12" style="193" customWidth="1"/>
    <col min="11" max="11" width="15.33203125" style="193" customWidth="1"/>
    <col min="12" max="12" width="16.6640625" style="193" customWidth="1"/>
    <col min="13" max="13" width="10.44140625" style="194" customWidth="1"/>
    <col min="14" max="14" width="8" style="199" bestFit="1" customWidth="1"/>
    <col min="15" max="16" width="12.6640625" style="136" customWidth="1"/>
    <col min="17" max="17" width="11.88671875" style="136" customWidth="1"/>
    <col min="18" max="18" width="21" style="135" bestFit="1" customWidth="1"/>
    <col min="19" max="19" width="21" style="135" customWidth="1"/>
    <col min="20" max="20" width="31.109375" style="135" customWidth="1"/>
    <col min="21" max="16384" width="9.109375" style="135"/>
  </cols>
  <sheetData>
    <row r="1" spans="1:20" s="137" customFormat="1" ht="21" customHeight="1" x14ac:dyDescent="0.3">
      <c r="A1" s="421" t="s">
        <v>373</v>
      </c>
      <c r="B1" s="421"/>
      <c r="C1" s="421"/>
      <c r="D1" s="421"/>
      <c r="E1" s="421"/>
      <c r="F1" s="421"/>
      <c r="G1" s="421"/>
      <c r="H1" s="421"/>
      <c r="I1" s="421"/>
      <c r="J1" s="421"/>
      <c r="K1" s="421"/>
      <c r="L1" s="421"/>
      <c r="M1" s="421"/>
      <c r="N1" s="421"/>
      <c r="O1" s="421"/>
      <c r="P1" s="421"/>
      <c r="Q1" s="421"/>
      <c r="R1" s="421"/>
      <c r="S1" s="421"/>
      <c r="T1" s="421"/>
    </row>
    <row r="2" spans="1:20" s="223" customFormat="1" ht="9.75" customHeight="1" x14ac:dyDescent="0.3">
      <c r="A2" s="422"/>
      <c r="B2" s="422"/>
      <c r="C2" s="422"/>
      <c r="D2" s="422"/>
      <c r="E2" s="422"/>
      <c r="F2" s="422"/>
      <c r="G2" s="422"/>
      <c r="H2" s="422"/>
      <c r="I2" s="422"/>
      <c r="J2" s="422"/>
      <c r="K2" s="422"/>
      <c r="L2" s="422"/>
      <c r="M2" s="422"/>
      <c r="N2" s="422"/>
      <c r="O2" s="422"/>
      <c r="P2" s="422"/>
      <c r="Q2" s="422"/>
      <c r="R2" s="422"/>
      <c r="S2" s="422"/>
      <c r="T2" s="422"/>
    </row>
    <row r="3" spans="1:20" s="223" customFormat="1" ht="27" customHeight="1" x14ac:dyDescent="0.3">
      <c r="A3" s="423" t="s">
        <v>350</v>
      </c>
      <c r="B3" s="423"/>
      <c r="C3" s="423"/>
      <c r="D3" s="423"/>
      <c r="E3" s="423"/>
      <c r="F3" s="423"/>
      <c r="G3" s="423"/>
      <c r="H3" s="423"/>
      <c r="I3" s="423"/>
      <c r="J3" s="423"/>
      <c r="K3" s="423"/>
      <c r="L3" s="423"/>
      <c r="M3" s="423"/>
      <c r="N3" s="423"/>
      <c r="O3" s="423"/>
      <c r="P3" s="423"/>
      <c r="Q3" s="423"/>
      <c r="R3" s="423"/>
      <c r="S3" s="423"/>
      <c r="T3" s="423"/>
    </row>
    <row r="4" spans="1:20" s="223" customFormat="1" ht="18" customHeight="1" x14ac:dyDescent="0.3">
      <c r="A4" s="424" t="s">
        <v>351</v>
      </c>
      <c r="B4" s="424"/>
      <c r="C4" s="424"/>
      <c r="D4" s="424"/>
      <c r="E4" s="424"/>
      <c r="F4" s="424"/>
      <c r="G4" s="424"/>
      <c r="H4" s="424"/>
      <c r="I4" s="368"/>
      <c r="J4" s="368"/>
      <c r="K4" s="368"/>
      <c r="L4" s="368"/>
      <c r="M4" s="368"/>
      <c r="N4" s="368"/>
      <c r="O4" s="368"/>
      <c r="P4" s="368"/>
      <c r="Q4" s="368"/>
      <c r="R4" s="368"/>
      <c r="S4" s="368"/>
      <c r="T4" s="368"/>
    </row>
    <row r="5" spans="1:20" s="223" customFormat="1" ht="13.95" customHeight="1" x14ac:dyDescent="0.3">
      <c r="A5" s="425" t="s">
        <v>352</v>
      </c>
      <c r="B5" s="425"/>
      <c r="C5" s="425"/>
      <c r="D5" s="425"/>
      <c r="E5" s="425"/>
      <c r="F5" s="425"/>
      <c r="G5" s="425"/>
      <c r="H5" s="425"/>
      <c r="I5" s="425"/>
      <c r="J5" s="425"/>
      <c r="K5" s="425"/>
      <c r="L5" s="425"/>
      <c r="M5" s="425"/>
      <c r="N5" s="425"/>
      <c r="O5" s="425"/>
      <c r="P5" s="425"/>
      <c r="Q5" s="425"/>
      <c r="R5" s="425"/>
      <c r="S5" s="425"/>
      <c r="T5" s="425"/>
    </row>
    <row r="6" spans="1:20" s="223" customFormat="1" ht="21.6" customHeight="1" x14ac:dyDescent="0.3">
      <c r="A6" s="420" t="s">
        <v>353</v>
      </c>
      <c r="B6" s="420"/>
      <c r="C6" s="420"/>
      <c r="D6" s="420"/>
      <c r="E6" s="420"/>
      <c r="F6" s="420"/>
      <c r="G6" s="420"/>
      <c r="H6" s="420"/>
      <c r="I6" s="420"/>
      <c r="J6" s="420"/>
      <c r="K6" s="420"/>
      <c r="L6" s="420"/>
      <c r="M6" s="420"/>
      <c r="N6" s="420"/>
      <c r="O6" s="420"/>
      <c r="P6" s="420"/>
      <c r="Q6" s="420"/>
      <c r="R6" s="420"/>
      <c r="S6" s="420"/>
      <c r="T6" s="420"/>
    </row>
    <row r="7" spans="1:20" s="222" customFormat="1" ht="69" customHeight="1" x14ac:dyDescent="0.3">
      <c r="A7" s="215" t="s">
        <v>354</v>
      </c>
      <c r="B7" s="215" t="s">
        <v>355</v>
      </c>
      <c r="C7" s="215" t="s">
        <v>356</v>
      </c>
      <c r="D7" s="215" t="s">
        <v>357</v>
      </c>
      <c r="E7" s="215" t="s">
        <v>358</v>
      </c>
      <c r="F7" s="215" t="s">
        <v>359</v>
      </c>
      <c r="G7" s="215" t="s">
        <v>360</v>
      </c>
      <c r="H7" s="216" t="s">
        <v>361</v>
      </c>
      <c r="I7" s="225" t="s">
        <v>362</v>
      </c>
      <c r="J7" s="217" t="s">
        <v>363</v>
      </c>
      <c r="K7" s="225" t="s">
        <v>364</v>
      </c>
      <c r="L7" s="217" t="s">
        <v>365</v>
      </c>
      <c r="M7" s="218" t="s">
        <v>366</v>
      </c>
      <c r="N7" s="219" t="s">
        <v>318</v>
      </c>
      <c r="O7" s="220" t="s">
        <v>367</v>
      </c>
      <c r="P7" s="220" t="s">
        <v>368</v>
      </c>
      <c r="Q7" s="220" t="s">
        <v>369</v>
      </c>
      <c r="R7" s="224" t="s">
        <v>167</v>
      </c>
      <c r="S7" s="221" t="s">
        <v>370</v>
      </c>
      <c r="T7" s="221" t="s">
        <v>371</v>
      </c>
    </row>
    <row r="8" spans="1:20" x14ac:dyDescent="0.3">
      <c r="A8" s="144">
        <v>1</v>
      </c>
      <c r="B8" s="145"/>
      <c r="C8" s="146"/>
      <c r="D8" s="146"/>
      <c r="E8" s="146"/>
      <c r="F8" s="146"/>
      <c r="G8" s="146"/>
      <c r="H8" s="146"/>
      <c r="I8" s="189"/>
      <c r="J8" s="189"/>
      <c r="K8" s="189"/>
      <c r="L8" s="189"/>
      <c r="M8" s="190"/>
      <c r="N8" s="197"/>
      <c r="O8" s="147">
        <f t="shared" ref="O8:O27" si="0">M8*N8</f>
        <v>0</v>
      </c>
      <c r="P8" s="147"/>
      <c r="Q8" s="147"/>
      <c r="R8" s="146"/>
      <c r="S8" s="226"/>
      <c r="T8" s="146"/>
    </row>
    <row r="9" spans="1:20" x14ac:dyDescent="0.3">
      <c r="A9" s="144">
        <v>2</v>
      </c>
      <c r="B9" s="145"/>
      <c r="C9" s="146"/>
      <c r="D9" s="146"/>
      <c r="E9" s="146"/>
      <c r="F9" s="146"/>
      <c r="G9" s="146"/>
      <c r="H9" s="146"/>
      <c r="I9" s="189"/>
      <c r="J9" s="189"/>
      <c r="K9" s="189"/>
      <c r="L9" s="189"/>
      <c r="M9" s="190"/>
      <c r="N9" s="197"/>
      <c r="O9" s="147">
        <f t="shared" si="0"/>
        <v>0</v>
      </c>
      <c r="P9" s="147"/>
      <c r="Q9" s="147"/>
      <c r="R9" s="146"/>
      <c r="S9" s="226"/>
      <c r="T9" s="146"/>
    </row>
    <row r="10" spans="1:20" x14ac:dyDescent="0.3">
      <c r="A10" s="144">
        <f t="shared" ref="A10:A27" si="1">+A9+1</f>
        <v>3</v>
      </c>
      <c r="B10" s="145"/>
      <c r="C10" s="146"/>
      <c r="D10" s="146"/>
      <c r="E10" s="146"/>
      <c r="F10" s="146"/>
      <c r="G10" s="146"/>
      <c r="H10" s="146"/>
      <c r="I10" s="189"/>
      <c r="J10" s="189"/>
      <c r="K10" s="189"/>
      <c r="L10" s="189"/>
      <c r="M10" s="190"/>
      <c r="N10" s="197"/>
      <c r="O10" s="147">
        <f t="shared" si="0"/>
        <v>0</v>
      </c>
      <c r="P10" s="147"/>
      <c r="Q10" s="147"/>
      <c r="R10" s="146"/>
      <c r="S10" s="226"/>
      <c r="T10" s="146"/>
    </row>
    <row r="11" spans="1:20" x14ac:dyDescent="0.3">
      <c r="A11" s="144">
        <f t="shared" si="1"/>
        <v>4</v>
      </c>
      <c r="B11" s="145"/>
      <c r="C11" s="146"/>
      <c r="D11" s="146"/>
      <c r="E11" s="146"/>
      <c r="F11" s="146"/>
      <c r="G11" s="146"/>
      <c r="H11" s="146"/>
      <c r="I11" s="189"/>
      <c r="J11" s="189"/>
      <c r="K11" s="189"/>
      <c r="L11" s="189"/>
      <c r="M11" s="190"/>
      <c r="N11" s="197"/>
      <c r="O11" s="147">
        <f t="shared" si="0"/>
        <v>0</v>
      </c>
      <c r="P11" s="147"/>
      <c r="Q11" s="147"/>
      <c r="R11" s="146"/>
      <c r="S11" s="226"/>
      <c r="T11" s="146"/>
    </row>
    <row r="12" spans="1:20" x14ac:dyDescent="0.3">
      <c r="A12" s="144">
        <f t="shared" si="1"/>
        <v>5</v>
      </c>
      <c r="B12" s="145"/>
      <c r="C12" s="146"/>
      <c r="D12" s="146"/>
      <c r="E12" s="146"/>
      <c r="F12" s="146"/>
      <c r="G12" s="146"/>
      <c r="H12" s="146"/>
      <c r="I12" s="189"/>
      <c r="J12" s="189"/>
      <c r="K12" s="189"/>
      <c r="L12" s="189"/>
      <c r="M12" s="190"/>
      <c r="N12" s="197"/>
      <c r="O12" s="147">
        <f t="shared" si="0"/>
        <v>0</v>
      </c>
      <c r="P12" s="147"/>
      <c r="Q12" s="147"/>
      <c r="R12" s="146"/>
      <c r="S12" s="226"/>
      <c r="T12" s="146"/>
    </row>
    <row r="13" spans="1:20" x14ac:dyDescent="0.3">
      <c r="A13" s="144">
        <f t="shared" si="1"/>
        <v>6</v>
      </c>
      <c r="B13" s="145"/>
      <c r="C13" s="146"/>
      <c r="D13" s="146"/>
      <c r="E13" s="146"/>
      <c r="F13" s="146"/>
      <c r="G13" s="146"/>
      <c r="H13" s="146"/>
      <c r="I13" s="189"/>
      <c r="J13" s="189"/>
      <c r="K13" s="189"/>
      <c r="L13" s="189"/>
      <c r="M13" s="190"/>
      <c r="N13" s="197"/>
      <c r="O13" s="147">
        <f t="shared" si="0"/>
        <v>0</v>
      </c>
      <c r="P13" s="147"/>
      <c r="Q13" s="147"/>
      <c r="R13" s="146"/>
      <c r="S13" s="226"/>
      <c r="T13" s="146"/>
    </row>
    <row r="14" spans="1:20" x14ac:dyDescent="0.3">
      <c r="A14" s="144">
        <f t="shared" si="1"/>
        <v>7</v>
      </c>
      <c r="B14" s="145"/>
      <c r="C14" s="146"/>
      <c r="D14" s="146"/>
      <c r="E14" s="146"/>
      <c r="F14" s="146"/>
      <c r="G14" s="146"/>
      <c r="H14" s="146"/>
      <c r="I14" s="189"/>
      <c r="J14" s="189"/>
      <c r="K14" s="189"/>
      <c r="L14" s="189"/>
      <c r="M14" s="190"/>
      <c r="N14" s="197"/>
      <c r="O14" s="147">
        <f t="shared" si="0"/>
        <v>0</v>
      </c>
      <c r="P14" s="147"/>
      <c r="Q14" s="147"/>
      <c r="R14" s="146"/>
      <c r="S14" s="226"/>
      <c r="T14" s="146"/>
    </row>
    <row r="15" spans="1:20" x14ac:dyDescent="0.3">
      <c r="A15" s="144">
        <f t="shared" si="1"/>
        <v>8</v>
      </c>
      <c r="B15" s="145"/>
      <c r="C15" s="146"/>
      <c r="D15" s="146"/>
      <c r="E15" s="146"/>
      <c r="F15" s="146"/>
      <c r="G15" s="146"/>
      <c r="H15" s="146"/>
      <c r="I15" s="189"/>
      <c r="J15" s="189"/>
      <c r="K15" s="189"/>
      <c r="L15" s="189"/>
      <c r="M15" s="190"/>
      <c r="N15" s="197"/>
      <c r="O15" s="147">
        <f t="shared" si="0"/>
        <v>0</v>
      </c>
      <c r="P15" s="147"/>
      <c r="Q15" s="147"/>
      <c r="R15" s="146"/>
      <c r="S15" s="226"/>
      <c r="T15" s="146"/>
    </row>
    <row r="16" spans="1:20" x14ac:dyDescent="0.3">
      <c r="A16" s="144">
        <f t="shared" si="1"/>
        <v>9</v>
      </c>
      <c r="B16" s="145"/>
      <c r="C16" s="146"/>
      <c r="D16" s="146"/>
      <c r="E16" s="146"/>
      <c r="F16" s="146"/>
      <c r="G16" s="146"/>
      <c r="H16" s="146"/>
      <c r="I16" s="189"/>
      <c r="J16" s="189"/>
      <c r="K16" s="189"/>
      <c r="L16" s="189"/>
      <c r="M16" s="190"/>
      <c r="N16" s="197"/>
      <c r="O16" s="147">
        <f t="shared" si="0"/>
        <v>0</v>
      </c>
      <c r="P16" s="147"/>
      <c r="Q16" s="147"/>
      <c r="R16" s="146"/>
      <c r="S16" s="226"/>
      <c r="T16" s="146"/>
    </row>
    <row r="17" spans="1:20" x14ac:dyDescent="0.3">
      <c r="A17" s="144">
        <f t="shared" si="1"/>
        <v>10</v>
      </c>
      <c r="B17" s="145"/>
      <c r="C17" s="146"/>
      <c r="D17" s="146"/>
      <c r="E17" s="146"/>
      <c r="F17" s="146"/>
      <c r="G17" s="146"/>
      <c r="H17" s="146"/>
      <c r="I17" s="189"/>
      <c r="J17" s="189"/>
      <c r="K17" s="189"/>
      <c r="L17" s="189"/>
      <c r="M17" s="190"/>
      <c r="N17" s="197"/>
      <c r="O17" s="147">
        <f t="shared" si="0"/>
        <v>0</v>
      </c>
      <c r="P17" s="147"/>
      <c r="Q17" s="147"/>
      <c r="R17" s="146"/>
      <c r="S17" s="226"/>
      <c r="T17" s="146"/>
    </row>
    <row r="18" spans="1:20" x14ac:dyDescent="0.3">
      <c r="A18" s="144">
        <f t="shared" si="1"/>
        <v>11</v>
      </c>
      <c r="B18" s="145"/>
      <c r="C18" s="146"/>
      <c r="D18" s="146"/>
      <c r="E18" s="146"/>
      <c r="F18" s="146"/>
      <c r="G18" s="146"/>
      <c r="H18" s="146"/>
      <c r="I18" s="189"/>
      <c r="J18" s="189"/>
      <c r="K18" s="189"/>
      <c r="L18" s="189"/>
      <c r="M18" s="190"/>
      <c r="N18" s="197"/>
      <c r="O18" s="147">
        <f t="shared" si="0"/>
        <v>0</v>
      </c>
      <c r="P18" s="147"/>
      <c r="Q18" s="147"/>
      <c r="R18" s="146"/>
      <c r="S18" s="226"/>
      <c r="T18" s="146"/>
    </row>
    <row r="19" spans="1:20" x14ac:dyDescent="0.3">
      <c r="A19" s="144">
        <f t="shared" si="1"/>
        <v>12</v>
      </c>
      <c r="B19" s="145"/>
      <c r="C19" s="146"/>
      <c r="D19" s="146"/>
      <c r="E19" s="146"/>
      <c r="F19" s="146"/>
      <c r="G19" s="146"/>
      <c r="H19" s="146"/>
      <c r="I19" s="189"/>
      <c r="J19" s="189"/>
      <c r="K19" s="189"/>
      <c r="L19" s="189"/>
      <c r="M19" s="190"/>
      <c r="N19" s="197"/>
      <c r="O19" s="147">
        <f t="shared" si="0"/>
        <v>0</v>
      </c>
      <c r="P19" s="147"/>
      <c r="Q19" s="147"/>
      <c r="R19" s="146"/>
      <c r="S19" s="226"/>
      <c r="T19" s="146"/>
    </row>
    <row r="20" spans="1:20" x14ac:dyDescent="0.3">
      <c r="A20" s="144">
        <f t="shared" si="1"/>
        <v>13</v>
      </c>
      <c r="B20" s="145"/>
      <c r="C20" s="146"/>
      <c r="D20" s="146"/>
      <c r="E20" s="146"/>
      <c r="F20" s="146"/>
      <c r="G20" s="146"/>
      <c r="H20" s="146"/>
      <c r="I20" s="189"/>
      <c r="J20" s="189"/>
      <c r="K20" s="189"/>
      <c r="L20" s="189"/>
      <c r="M20" s="190"/>
      <c r="N20" s="197"/>
      <c r="O20" s="147">
        <f t="shared" si="0"/>
        <v>0</v>
      </c>
      <c r="P20" s="147"/>
      <c r="Q20" s="147"/>
      <c r="R20" s="146"/>
      <c r="S20" s="226"/>
      <c r="T20" s="146"/>
    </row>
    <row r="21" spans="1:20" x14ac:dyDescent="0.3">
      <c r="A21" s="144">
        <f t="shared" si="1"/>
        <v>14</v>
      </c>
      <c r="B21" s="145"/>
      <c r="C21" s="146"/>
      <c r="D21" s="146"/>
      <c r="E21" s="146"/>
      <c r="F21" s="146"/>
      <c r="G21" s="146"/>
      <c r="H21" s="146"/>
      <c r="I21" s="189"/>
      <c r="J21" s="189"/>
      <c r="K21" s="189"/>
      <c r="L21" s="189"/>
      <c r="M21" s="190"/>
      <c r="N21" s="197"/>
      <c r="O21" s="147">
        <f t="shared" si="0"/>
        <v>0</v>
      </c>
      <c r="P21" s="147"/>
      <c r="Q21" s="147"/>
      <c r="R21" s="146"/>
      <c r="S21" s="226"/>
      <c r="T21" s="146"/>
    </row>
    <row r="22" spans="1:20" x14ac:dyDescent="0.3">
      <c r="A22" s="144">
        <f t="shared" si="1"/>
        <v>15</v>
      </c>
      <c r="B22" s="145"/>
      <c r="C22" s="146"/>
      <c r="D22" s="146"/>
      <c r="E22" s="146"/>
      <c r="F22" s="146"/>
      <c r="G22" s="146"/>
      <c r="H22" s="146"/>
      <c r="I22" s="189"/>
      <c r="J22" s="189"/>
      <c r="K22" s="189"/>
      <c r="L22" s="189"/>
      <c r="M22" s="190"/>
      <c r="N22" s="197"/>
      <c r="O22" s="147">
        <f t="shared" si="0"/>
        <v>0</v>
      </c>
      <c r="P22" s="147"/>
      <c r="Q22" s="147"/>
      <c r="R22" s="146"/>
      <c r="S22" s="226"/>
      <c r="T22" s="146"/>
    </row>
    <row r="23" spans="1:20" x14ac:dyDescent="0.3">
      <c r="A23" s="144">
        <f t="shared" si="1"/>
        <v>16</v>
      </c>
      <c r="B23" s="145"/>
      <c r="C23" s="146"/>
      <c r="D23" s="146"/>
      <c r="E23" s="146"/>
      <c r="F23" s="146"/>
      <c r="G23" s="146"/>
      <c r="H23" s="146"/>
      <c r="I23" s="189"/>
      <c r="J23" s="189"/>
      <c r="K23" s="189"/>
      <c r="L23" s="189"/>
      <c r="M23" s="190"/>
      <c r="N23" s="197"/>
      <c r="O23" s="147">
        <f t="shared" si="0"/>
        <v>0</v>
      </c>
      <c r="P23" s="147"/>
      <c r="Q23" s="147"/>
      <c r="R23" s="146"/>
      <c r="S23" s="226"/>
      <c r="T23" s="146"/>
    </row>
    <row r="24" spans="1:20" x14ac:dyDescent="0.3">
      <c r="A24" s="144">
        <f t="shared" si="1"/>
        <v>17</v>
      </c>
      <c r="B24" s="145"/>
      <c r="C24" s="146"/>
      <c r="D24" s="146"/>
      <c r="E24" s="146"/>
      <c r="F24" s="146"/>
      <c r="G24" s="146"/>
      <c r="H24" s="146"/>
      <c r="I24" s="189"/>
      <c r="J24" s="189"/>
      <c r="K24" s="189"/>
      <c r="L24" s="189"/>
      <c r="M24" s="190"/>
      <c r="N24" s="197"/>
      <c r="O24" s="147">
        <f t="shared" si="0"/>
        <v>0</v>
      </c>
      <c r="P24" s="147"/>
      <c r="Q24" s="147"/>
      <c r="R24" s="146"/>
      <c r="S24" s="226"/>
      <c r="T24" s="146"/>
    </row>
    <row r="25" spans="1:20" x14ac:dyDescent="0.3">
      <c r="A25" s="144">
        <f t="shared" si="1"/>
        <v>18</v>
      </c>
      <c r="B25" s="145"/>
      <c r="C25" s="146"/>
      <c r="D25" s="146"/>
      <c r="E25" s="146"/>
      <c r="F25" s="146"/>
      <c r="G25" s="146"/>
      <c r="H25" s="146"/>
      <c r="I25" s="189"/>
      <c r="J25" s="189"/>
      <c r="K25" s="189"/>
      <c r="L25" s="189"/>
      <c r="M25" s="190"/>
      <c r="N25" s="197"/>
      <c r="O25" s="147">
        <f t="shared" si="0"/>
        <v>0</v>
      </c>
      <c r="P25" s="147"/>
      <c r="Q25" s="147"/>
      <c r="R25" s="146"/>
      <c r="S25" s="226"/>
      <c r="T25" s="146"/>
    </row>
    <row r="26" spans="1:20" x14ac:dyDescent="0.3">
      <c r="A26" s="144">
        <f t="shared" si="1"/>
        <v>19</v>
      </c>
      <c r="B26" s="145"/>
      <c r="C26" s="146"/>
      <c r="D26" s="146"/>
      <c r="E26" s="146"/>
      <c r="F26" s="146"/>
      <c r="G26" s="146"/>
      <c r="H26" s="146"/>
      <c r="I26" s="189"/>
      <c r="J26" s="189"/>
      <c r="K26" s="189"/>
      <c r="L26" s="189"/>
      <c r="M26" s="190"/>
      <c r="N26" s="197"/>
      <c r="O26" s="147">
        <f t="shared" si="0"/>
        <v>0</v>
      </c>
      <c r="P26" s="147"/>
      <c r="Q26" s="147"/>
      <c r="R26" s="146"/>
      <c r="S26" s="226"/>
      <c r="T26" s="146"/>
    </row>
    <row r="27" spans="1:20" x14ac:dyDescent="0.3">
      <c r="A27" s="144">
        <f t="shared" si="1"/>
        <v>20</v>
      </c>
      <c r="B27" s="145"/>
      <c r="C27" s="146"/>
      <c r="D27" s="146"/>
      <c r="E27" s="146"/>
      <c r="F27" s="146"/>
      <c r="G27" s="146"/>
      <c r="H27" s="146"/>
      <c r="I27" s="189"/>
      <c r="J27" s="189"/>
      <c r="K27" s="189"/>
      <c r="L27" s="189"/>
      <c r="M27" s="190"/>
      <c r="N27" s="197"/>
      <c r="O27" s="147">
        <f t="shared" si="0"/>
        <v>0</v>
      </c>
      <c r="P27" s="147"/>
      <c r="Q27" s="147"/>
      <c r="R27" s="146"/>
      <c r="S27" s="226"/>
      <c r="T27" s="146"/>
    </row>
    <row r="28" spans="1:20" ht="16.2" thickBot="1" x14ac:dyDescent="0.35">
      <c r="A28" s="148" t="s">
        <v>372</v>
      </c>
      <c r="B28" s="148"/>
      <c r="C28" s="149"/>
      <c r="D28" s="149"/>
      <c r="E28" s="149"/>
      <c r="F28" s="149"/>
      <c r="G28" s="149"/>
      <c r="H28" s="149"/>
      <c r="I28" s="191"/>
      <c r="J28" s="191"/>
      <c r="K28" s="191"/>
      <c r="L28" s="191"/>
      <c r="M28" s="192"/>
      <c r="N28" s="198"/>
      <c r="O28" s="150">
        <f>SUM(O8:O27)</f>
        <v>0</v>
      </c>
      <c r="P28" s="150">
        <f>SUM(P8:P27)</f>
        <v>0</v>
      </c>
      <c r="Q28" s="150">
        <f>SUM(Q8:Q27)</f>
        <v>0</v>
      </c>
      <c r="R28" s="146"/>
      <c r="S28" s="150">
        <f>SUM(S8:S27)</f>
        <v>0</v>
      </c>
      <c r="T28" s="146"/>
    </row>
    <row r="29" spans="1:20" ht="18" customHeight="1" thickTop="1" x14ac:dyDescent="0.3"/>
    <row r="30" spans="1:20" s="137" customFormat="1" x14ac:dyDescent="0.3">
      <c r="I30" s="195"/>
      <c r="J30" s="195"/>
      <c r="K30" s="195"/>
      <c r="L30" s="195"/>
      <c r="M30" s="196"/>
      <c r="N30" s="200"/>
      <c r="O30" s="138"/>
      <c r="P30" s="138"/>
      <c r="Q30" s="138"/>
    </row>
  </sheetData>
  <mergeCells count="6">
    <mergeCell ref="A6:T6"/>
    <mergeCell ref="A1:T1"/>
    <mergeCell ref="A2:T2"/>
    <mergeCell ref="A3:T3"/>
    <mergeCell ref="A4:H4"/>
    <mergeCell ref="A5:T5"/>
  </mergeCells>
  <hyperlinks>
    <hyperlink ref="A5:T5" r:id="rId1" display="&gt; Instructor Workstations, projectors, projector screens, Clickshares, televisions, audio systems and other audio visual related equipment please submit this form “https://form.jotform.com/73025596788976 ”   and you may contact Chad Valk in the Media Cent"/>
    <hyperlink ref="A4:H4" r:id="rId2" display="&gt; Computers and mobile devices please submit this form:  Service Offering: Classroom/Lab Request for Funding – Hardware and you may contact Amy Kullgren in IT.   "/>
  </hyperlinks>
  <pageMargins left="0.7" right="0.7" top="0.75" bottom="0.75" header="0.3" footer="0.3"/>
  <pageSetup paperSize="5" scale="48" orientation="landscape" r:id="rId3"/>
  <headerFooter>
    <oddFooter>&amp;Lprinted &amp;D&amp;T&amp;C&amp;Z&amp;F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Sheet1!$A$1:$A$2</xm:f>
          </x14:formula1>
          <xm:sqref>I8:I27</xm:sqref>
        </x14:dataValidation>
        <x14:dataValidation type="list" allowBlank="1" showInputMessage="1" showErrorMessage="1">
          <x14:formula1>
            <xm:f>Sheet1!$B$1:$B$3</xm:f>
          </x14:formula1>
          <xm:sqref>K8:K27</xm:sqref>
        </x14:dataValidation>
        <x14:dataValidation type="list" allowBlank="1" showInputMessage="1" showErrorMessage="1">
          <x14:formula1>
            <xm:f>Sheet1!$C$1:$C$4</xm:f>
          </x14:formula1>
          <xm:sqref>R8:R27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1" sqref="D11"/>
    </sheetView>
  </sheetViews>
  <sheetFormatPr defaultRowHeight="14.4" x14ac:dyDescent="0.3"/>
  <cols>
    <col min="1" max="1" width="11.88671875" bestFit="1" customWidth="1"/>
    <col min="3" max="3" width="23.109375" bestFit="1" customWidth="1"/>
  </cols>
  <sheetData>
    <row r="1" spans="1:3" x14ac:dyDescent="0.3">
      <c r="A1" t="s">
        <v>374</v>
      </c>
      <c r="B1" t="s">
        <v>375</v>
      </c>
      <c r="C1" t="s">
        <v>376</v>
      </c>
    </row>
    <row r="2" spans="1:3" x14ac:dyDescent="0.3">
      <c r="A2" t="s">
        <v>377</v>
      </c>
      <c r="B2" t="s">
        <v>378</v>
      </c>
      <c r="C2" t="s">
        <v>379</v>
      </c>
    </row>
    <row r="3" spans="1:3" x14ac:dyDescent="0.3">
      <c r="B3" t="s">
        <v>380</v>
      </c>
      <c r="C3" t="s">
        <v>381</v>
      </c>
    </row>
    <row r="4" spans="1:3" x14ac:dyDescent="0.3">
      <c r="C4" t="s">
        <v>382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86"/>
  <sheetViews>
    <sheetView workbookViewId="0">
      <selection activeCell="B33" sqref="B33"/>
    </sheetView>
  </sheetViews>
  <sheetFormatPr defaultColWidth="9.109375" defaultRowHeight="11.4" x14ac:dyDescent="0.2"/>
  <cols>
    <col min="1" max="16384" width="9.109375" style="84"/>
  </cols>
  <sheetData>
    <row r="1" spans="1:2" x14ac:dyDescent="0.2">
      <c r="A1" s="85" t="s">
        <v>383</v>
      </c>
      <c r="B1" s="85" t="s">
        <v>384</v>
      </c>
    </row>
    <row r="2" spans="1:2" x14ac:dyDescent="0.2">
      <c r="A2" s="85" t="s">
        <v>385</v>
      </c>
      <c r="B2" s="85" t="s">
        <v>386</v>
      </c>
    </row>
    <row r="3" spans="1:2" x14ac:dyDescent="0.2">
      <c r="A3" s="85" t="s">
        <v>387</v>
      </c>
      <c r="B3" s="85" t="s">
        <v>388</v>
      </c>
    </row>
    <row r="4" spans="1:2" x14ac:dyDescent="0.2">
      <c r="A4" s="85" t="s">
        <v>389</v>
      </c>
      <c r="B4" s="85" t="s">
        <v>390</v>
      </c>
    </row>
    <row r="5" spans="1:2" x14ac:dyDescent="0.2">
      <c r="A5" s="85" t="s">
        <v>391</v>
      </c>
      <c r="B5" s="85" t="s">
        <v>392</v>
      </c>
    </row>
    <row r="6" spans="1:2" x14ac:dyDescent="0.2">
      <c r="A6" s="85" t="s">
        <v>393</v>
      </c>
      <c r="B6" s="85" t="s">
        <v>394</v>
      </c>
    </row>
    <row r="7" spans="1:2" x14ac:dyDescent="0.2">
      <c r="A7" s="85" t="s">
        <v>395</v>
      </c>
      <c r="B7" s="85" t="s">
        <v>396</v>
      </c>
    </row>
    <row r="8" spans="1:2" x14ac:dyDescent="0.2">
      <c r="A8" s="85" t="s">
        <v>397</v>
      </c>
      <c r="B8" s="85" t="s">
        <v>398</v>
      </c>
    </row>
    <row r="9" spans="1:2" x14ac:dyDescent="0.2">
      <c r="A9" s="85" t="s">
        <v>399</v>
      </c>
      <c r="B9" s="85" t="s">
        <v>400</v>
      </c>
    </row>
    <row r="10" spans="1:2" x14ac:dyDescent="0.2">
      <c r="A10" s="85" t="s">
        <v>401</v>
      </c>
      <c r="B10" s="85" t="s">
        <v>402</v>
      </c>
    </row>
    <row r="11" spans="1:2" x14ac:dyDescent="0.2">
      <c r="A11" s="85" t="s">
        <v>403</v>
      </c>
      <c r="B11" s="85" t="s">
        <v>404</v>
      </c>
    </row>
    <row r="12" spans="1:2" x14ac:dyDescent="0.2">
      <c r="A12" s="85" t="s">
        <v>405</v>
      </c>
      <c r="B12" s="85" t="s">
        <v>406</v>
      </c>
    </row>
    <row r="13" spans="1:2" x14ac:dyDescent="0.2">
      <c r="A13" s="85" t="s">
        <v>407</v>
      </c>
      <c r="B13" s="85" t="s">
        <v>408</v>
      </c>
    </row>
    <row r="14" spans="1:2" x14ac:dyDescent="0.2">
      <c r="A14" s="85" t="s">
        <v>409</v>
      </c>
      <c r="B14" s="85" t="s">
        <v>410</v>
      </c>
    </row>
    <row r="15" spans="1:2" x14ac:dyDescent="0.2">
      <c r="A15" s="85" t="s">
        <v>411</v>
      </c>
      <c r="B15" s="85" t="s">
        <v>412</v>
      </c>
    </row>
    <row r="16" spans="1:2" x14ac:dyDescent="0.2">
      <c r="A16" s="85" t="s">
        <v>413</v>
      </c>
      <c r="B16" s="85" t="s">
        <v>26</v>
      </c>
    </row>
    <row r="17" spans="1:2" x14ac:dyDescent="0.2">
      <c r="A17" s="85" t="s">
        <v>414</v>
      </c>
      <c r="B17" s="85" t="s">
        <v>415</v>
      </c>
    </row>
    <row r="18" spans="1:2" x14ac:dyDescent="0.2">
      <c r="A18" s="85" t="s">
        <v>416</v>
      </c>
      <c r="B18" s="85" t="s">
        <v>417</v>
      </c>
    </row>
    <row r="19" spans="1:2" x14ac:dyDescent="0.2">
      <c r="A19" s="85" t="s">
        <v>418</v>
      </c>
      <c r="B19" s="85" t="s">
        <v>419</v>
      </c>
    </row>
    <row r="20" spans="1:2" x14ac:dyDescent="0.2">
      <c r="A20" s="85" t="s">
        <v>420</v>
      </c>
      <c r="B20" s="85" t="s">
        <v>421</v>
      </c>
    </row>
    <row r="21" spans="1:2" x14ac:dyDescent="0.2">
      <c r="A21" s="85" t="s">
        <v>422</v>
      </c>
      <c r="B21" s="85" t="s">
        <v>423</v>
      </c>
    </row>
    <row r="22" spans="1:2" x14ac:dyDescent="0.2">
      <c r="A22" s="85" t="s">
        <v>424</v>
      </c>
      <c r="B22" s="85" t="s">
        <v>425</v>
      </c>
    </row>
    <row r="23" spans="1:2" x14ac:dyDescent="0.2">
      <c r="A23" s="85" t="s">
        <v>426</v>
      </c>
      <c r="B23" s="85" t="s">
        <v>427</v>
      </c>
    </row>
    <row r="24" spans="1:2" x14ac:dyDescent="0.2">
      <c r="A24" s="85" t="s">
        <v>428</v>
      </c>
      <c r="B24" s="85" t="s">
        <v>429</v>
      </c>
    </row>
    <row r="25" spans="1:2" x14ac:dyDescent="0.2">
      <c r="A25" s="85" t="s">
        <v>430</v>
      </c>
      <c r="B25" s="85" t="s">
        <v>31</v>
      </c>
    </row>
    <row r="26" spans="1:2" x14ac:dyDescent="0.2">
      <c r="A26" s="85" t="s">
        <v>431</v>
      </c>
      <c r="B26" s="85" t="s">
        <v>432</v>
      </c>
    </row>
    <row r="27" spans="1:2" x14ac:dyDescent="0.2">
      <c r="A27" s="85" t="s">
        <v>433</v>
      </c>
      <c r="B27" s="85" t="s">
        <v>434</v>
      </c>
    </row>
    <row r="28" spans="1:2" x14ac:dyDescent="0.2">
      <c r="A28" s="85" t="s">
        <v>435</v>
      </c>
      <c r="B28" s="85" t="s">
        <v>436</v>
      </c>
    </row>
    <row r="29" spans="1:2" x14ac:dyDescent="0.2">
      <c r="A29" s="85" t="s">
        <v>437</v>
      </c>
      <c r="B29" s="85" t="s">
        <v>438</v>
      </c>
    </row>
    <row r="30" spans="1:2" x14ac:dyDescent="0.2">
      <c r="A30" s="85" t="s">
        <v>439</v>
      </c>
      <c r="B30" s="85" t="s">
        <v>440</v>
      </c>
    </row>
    <row r="31" spans="1:2" x14ac:dyDescent="0.2">
      <c r="A31" s="85" t="s">
        <v>441</v>
      </c>
      <c r="B31" s="85" t="s">
        <v>442</v>
      </c>
    </row>
    <row r="32" spans="1:2" x14ac:dyDescent="0.2">
      <c r="A32" s="85" t="s">
        <v>443</v>
      </c>
      <c r="B32" s="85" t="s">
        <v>444</v>
      </c>
    </row>
    <row r="33" spans="1:2" x14ac:dyDescent="0.2">
      <c r="A33" s="85" t="s">
        <v>445</v>
      </c>
      <c r="B33" s="85" t="s">
        <v>446</v>
      </c>
    </row>
    <row r="34" spans="1:2" x14ac:dyDescent="0.2">
      <c r="A34" s="85" t="s">
        <v>447</v>
      </c>
      <c r="B34" s="85" t="s">
        <v>448</v>
      </c>
    </row>
    <row r="35" spans="1:2" x14ac:dyDescent="0.2">
      <c r="A35" s="85" t="s">
        <v>449</v>
      </c>
      <c r="B35" s="85" t="s">
        <v>450</v>
      </c>
    </row>
    <row r="36" spans="1:2" x14ac:dyDescent="0.2">
      <c r="A36" s="85" t="s">
        <v>451</v>
      </c>
      <c r="B36" s="85" t="s">
        <v>452</v>
      </c>
    </row>
    <row r="37" spans="1:2" x14ac:dyDescent="0.2">
      <c r="A37" s="85" t="s">
        <v>453</v>
      </c>
      <c r="B37" s="85" t="s">
        <v>454</v>
      </c>
    </row>
    <row r="38" spans="1:2" x14ac:dyDescent="0.2">
      <c r="A38" s="85" t="s">
        <v>455</v>
      </c>
      <c r="B38" s="85" t="s">
        <v>456</v>
      </c>
    </row>
    <row r="39" spans="1:2" x14ac:dyDescent="0.2">
      <c r="A39" s="85" t="s">
        <v>457</v>
      </c>
      <c r="B39" s="85" t="s">
        <v>458</v>
      </c>
    </row>
    <row r="40" spans="1:2" x14ac:dyDescent="0.2">
      <c r="A40" s="85" t="s">
        <v>459</v>
      </c>
      <c r="B40" s="85" t="s">
        <v>460</v>
      </c>
    </row>
    <row r="41" spans="1:2" x14ac:dyDescent="0.2">
      <c r="A41" s="85" t="s">
        <v>461</v>
      </c>
      <c r="B41" s="85" t="s">
        <v>462</v>
      </c>
    </row>
    <row r="42" spans="1:2" x14ac:dyDescent="0.2">
      <c r="A42" s="85" t="s">
        <v>463</v>
      </c>
      <c r="B42" s="85" t="s">
        <v>464</v>
      </c>
    </row>
    <row r="43" spans="1:2" x14ac:dyDescent="0.2">
      <c r="A43" s="85" t="s">
        <v>465</v>
      </c>
      <c r="B43" s="85" t="s">
        <v>466</v>
      </c>
    </row>
    <row r="44" spans="1:2" x14ac:dyDescent="0.2">
      <c r="A44" s="85" t="s">
        <v>467</v>
      </c>
      <c r="B44" s="85" t="s">
        <v>468</v>
      </c>
    </row>
    <row r="45" spans="1:2" x14ac:dyDescent="0.2">
      <c r="A45" s="85" t="s">
        <v>469</v>
      </c>
      <c r="B45" s="85" t="s">
        <v>470</v>
      </c>
    </row>
    <row r="46" spans="1:2" x14ac:dyDescent="0.2">
      <c r="A46" s="85" t="s">
        <v>471</v>
      </c>
      <c r="B46" s="85" t="s">
        <v>472</v>
      </c>
    </row>
    <row r="47" spans="1:2" x14ac:dyDescent="0.2">
      <c r="A47" s="85" t="s">
        <v>473</v>
      </c>
      <c r="B47" s="85" t="s">
        <v>474</v>
      </c>
    </row>
    <row r="48" spans="1:2" x14ac:dyDescent="0.2">
      <c r="A48" s="85" t="s">
        <v>475</v>
      </c>
      <c r="B48" s="85" t="s">
        <v>476</v>
      </c>
    </row>
    <row r="49" spans="1:2" x14ac:dyDescent="0.2">
      <c r="A49" s="85" t="s">
        <v>477</v>
      </c>
      <c r="B49" s="85" t="s">
        <v>478</v>
      </c>
    </row>
    <row r="50" spans="1:2" x14ac:dyDescent="0.2">
      <c r="A50" s="85" t="s">
        <v>479</v>
      </c>
      <c r="B50" s="85" t="s">
        <v>480</v>
      </c>
    </row>
    <row r="51" spans="1:2" x14ac:dyDescent="0.2">
      <c r="A51" s="85" t="s">
        <v>481</v>
      </c>
      <c r="B51" s="85" t="s">
        <v>482</v>
      </c>
    </row>
    <row r="52" spans="1:2" x14ac:dyDescent="0.2">
      <c r="A52" s="85" t="s">
        <v>483</v>
      </c>
      <c r="B52" s="85" t="s">
        <v>484</v>
      </c>
    </row>
    <row r="53" spans="1:2" x14ac:dyDescent="0.2">
      <c r="A53" s="85" t="s">
        <v>485</v>
      </c>
      <c r="B53" s="85" t="s">
        <v>486</v>
      </c>
    </row>
    <row r="54" spans="1:2" x14ac:dyDescent="0.2">
      <c r="A54" s="85" t="s">
        <v>487</v>
      </c>
      <c r="B54" s="85" t="s">
        <v>488</v>
      </c>
    </row>
    <row r="55" spans="1:2" x14ac:dyDescent="0.2">
      <c r="A55" s="85" t="s">
        <v>489</v>
      </c>
      <c r="B55" s="85" t="s">
        <v>490</v>
      </c>
    </row>
    <row r="56" spans="1:2" x14ac:dyDescent="0.2">
      <c r="A56" s="85" t="s">
        <v>491</v>
      </c>
      <c r="B56" s="85" t="s">
        <v>492</v>
      </c>
    </row>
    <row r="57" spans="1:2" x14ac:dyDescent="0.2">
      <c r="A57" s="85" t="s">
        <v>493</v>
      </c>
      <c r="B57" s="85" t="s">
        <v>494</v>
      </c>
    </row>
    <row r="58" spans="1:2" x14ac:dyDescent="0.2">
      <c r="A58" s="85" t="s">
        <v>495</v>
      </c>
      <c r="B58" s="85" t="s">
        <v>496</v>
      </c>
    </row>
    <row r="59" spans="1:2" x14ac:dyDescent="0.2">
      <c r="A59" s="85" t="s">
        <v>497</v>
      </c>
      <c r="B59" s="85" t="s">
        <v>498</v>
      </c>
    </row>
    <row r="60" spans="1:2" x14ac:dyDescent="0.2">
      <c r="A60" s="85" t="s">
        <v>499</v>
      </c>
      <c r="B60" s="85" t="s">
        <v>500</v>
      </c>
    </row>
    <row r="61" spans="1:2" x14ac:dyDescent="0.2">
      <c r="A61" s="85" t="s">
        <v>501</v>
      </c>
      <c r="B61" s="85" t="s">
        <v>502</v>
      </c>
    </row>
    <row r="62" spans="1:2" x14ac:dyDescent="0.2">
      <c r="A62" s="85" t="s">
        <v>503</v>
      </c>
      <c r="B62" s="85" t="s">
        <v>504</v>
      </c>
    </row>
    <row r="63" spans="1:2" x14ac:dyDescent="0.2">
      <c r="A63" s="85" t="s">
        <v>505</v>
      </c>
      <c r="B63" s="85" t="s">
        <v>506</v>
      </c>
    </row>
    <row r="64" spans="1:2" x14ac:dyDescent="0.2">
      <c r="A64" s="85" t="s">
        <v>507</v>
      </c>
      <c r="B64" s="85" t="s">
        <v>508</v>
      </c>
    </row>
    <row r="65" spans="1:2" x14ac:dyDescent="0.2">
      <c r="A65" s="85" t="s">
        <v>509</v>
      </c>
      <c r="B65" s="85" t="s">
        <v>510</v>
      </c>
    </row>
    <row r="66" spans="1:2" x14ac:dyDescent="0.2">
      <c r="A66" s="85" t="s">
        <v>511</v>
      </c>
      <c r="B66" s="85" t="s">
        <v>512</v>
      </c>
    </row>
    <row r="67" spans="1:2" x14ac:dyDescent="0.2">
      <c r="A67" s="85" t="s">
        <v>513</v>
      </c>
      <c r="B67" s="85" t="s">
        <v>514</v>
      </c>
    </row>
    <row r="68" spans="1:2" x14ac:dyDescent="0.2">
      <c r="A68" s="85" t="s">
        <v>515</v>
      </c>
      <c r="B68" s="85" t="s">
        <v>516</v>
      </c>
    </row>
    <row r="69" spans="1:2" x14ac:dyDescent="0.2">
      <c r="A69" s="85" t="s">
        <v>517</v>
      </c>
      <c r="B69" s="85" t="s">
        <v>518</v>
      </c>
    </row>
    <row r="70" spans="1:2" x14ac:dyDescent="0.2">
      <c r="A70" s="85" t="s">
        <v>519</v>
      </c>
      <c r="B70" s="85" t="s">
        <v>520</v>
      </c>
    </row>
    <row r="71" spans="1:2" x14ac:dyDescent="0.2">
      <c r="A71" s="85" t="s">
        <v>521</v>
      </c>
      <c r="B71" s="85" t="s">
        <v>522</v>
      </c>
    </row>
    <row r="72" spans="1:2" x14ac:dyDescent="0.2">
      <c r="A72" s="85" t="s">
        <v>523</v>
      </c>
      <c r="B72" s="85" t="s">
        <v>524</v>
      </c>
    </row>
    <row r="73" spans="1:2" x14ac:dyDescent="0.2">
      <c r="A73" s="85" t="s">
        <v>525</v>
      </c>
      <c r="B73" s="85" t="s">
        <v>526</v>
      </c>
    </row>
    <row r="74" spans="1:2" x14ac:dyDescent="0.2">
      <c r="A74" s="85" t="s">
        <v>527</v>
      </c>
      <c r="B74" s="85" t="s">
        <v>528</v>
      </c>
    </row>
    <row r="75" spans="1:2" x14ac:dyDescent="0.2">
      <c r="A75" s="85" t="s">
        <v>529</v>
      </c>
      <c r="B75" s="85" t="s">
        <v>530</v>
      </c>
    </row>
    <row r="76" spans="1:2" x14ac:dyDescent="0.2">
      <c r="A76" s="85" t="s">
        <v>531</v>
      </c>
      <c r="B76" s="85" t="s">
        <v>532</v>
      </c>
    </row>
    <row r="77" spans="1:2" x14ac:dyDescent="0.2">
      <c r="A77" s="85" t="s">
        <v>533</v>
      </c>
      <c r="B77" s="85" t="s">
        <v>534</v>
      </c>
    </row>
    <row r="78" spans="1:2" x14ac:dyDescent="0.2">
      <c r="A78" s="85" t="s">
        <v>535</v>
      </c>
      <c r="B78" s="85" t="s">
        <v>536</v>
      </c>
    </row>
    <row r="79" spans="1:2" x14ac:dyDescent="0.2">
      <c r="A79" s="85" t="s">
        <v>537</v>
      </c>
      <c r="B79" s="85" t="s">
        <v>538</v>
      </c>
    </row>
    <row r="80" spans="1:2" x14ac:dyDescent="0.2">
      <c r="A80" s="85" t="s">
        <v>539</v>
      </c>
      <c r="B80" s="85" t="s">
        <v>540</v>
      </c>
    </row>
    <row r="81" spans="1:2" x14ac:dyDescent="0.2">
      <c r="A81" s="85" t="s">
        <v>541</v>
      </c>
      <c r="B81" s="85" t="s">
        <v>542</v>
      </c>
    </row>
    <row r="82" spans="1:2" x14ac:dyDescent="0.2">
      <c r="A82" s="85" t="s">
        <v>543</v>
      </c>
      <c r="B82" s="85" t="s">
        <v>544</v>
      </c>
    </row>
    <row r="83" spans="1:2" x14ac:dyDescent="0.2">
      <c r="A83" s="85" t="s">
        <v>545</v>
      </c>
      <c r="B83" s="85" t="s">
        <v>546</v>
      </c>
    </row>
    <row r="84" spans="1:2" x14ac:dyDescent="0.2">
      <c r="A84" s="85" t="s">
        <v>547</v>
      </c>
      <c r="B84" s="85" t="s">
        <v>548</v>
      </c>
    </row>
    <row r="85" spans="1:2" x14ac:dyDescent="0.2">
      <c r="A85" s="85" t="s">
        <v>549</v>
      </c>
      <c r="B85" s="85" t="s">
        <v>550</v>
      </c>
    </row>
    <row r="86" spans="1:2" x14ac:dyDescent="0.2">
      <c r="A86" s="85" t="s">
        <v>551</v>
      </c>
      <c r="B86" s="85" t="s">
        <v>552</v>
      </c>
    </row>
    <row r="87" spans="1:2" x14ac:dyDescent="0.2">
      <c r="A87" s="85" t="s">
        <v>553</v>
      </c>
      <c r="B87" s="85" t="s">
        <v>554</v>
      </c>
    </row>
    <row r="88" spans="1:2" x14ac:dyDescent="0.2">
      <c r="A88" s="85" t="s">
        <v>555</v>
      </c>
      <c r="B88" s="85" t="s">
        <v>556</v>
      </c>
    </row>
    <row r="89" spans="1:2" x14ac:dyDescent="0.2">
      <c r="A89" s="85" t="s">
        <v>557</v>
      </c>
      <c r="B89" s="85" t="s">
        <v>558</v>
      </c>
    </row>
    <row r="90" spans="1:2" x14ac:dyDescent="0.2">
      <c r="A90" s="85" t="s">
        <v>559</v>
      </c>
      <c r="B90" s="85" t="s">
        <v>560</v>
      </c>
    </row>
    <row r="91" spans="1:2" x14ac:dyDescent="0.2">
      <c r="A91" s="85" t="s">
        <v>561</v>
      </c>
      <c r="B91" s="85" t="s">
        <v>562</v>
      </c>
    </row>
    <row r="92" spans="1:2" x14ac:dyDescent="0.2">
      <c r="A92" s="85" t="s">
        <v>563</v>
      </c>
      <c r="B92" s="85" t="s">
        <v>564</v>
      </c>
    </row>
    <row r="93" spans="1:2" x14ac:dyDescent="0.2">
      <c r="A93" s="85" t="s">
        <v>565</v>
      </c>
      <c r="B93" s="85" t="s">
        <v>566</v>
      </c>
    </row>
    <row r="94" spans="1:2" x14ac:dyDescent="0.2">
      <c r="A94" s="85" t="s">
        <v>567</v>
      </c>
      <c r="B94" s="85" t="s">
        <v>568</v>
      </c>
    </row>
    <row r="95" spans="1:2" x14ac:dyDescent="0.2">
      <c r="A95" s="85" t="s">
        <v>569</v>
      </c>
      <c r="B95" s="85" t="s">
        <v>570</v>
      </c>
    </row>
    <row r="96" spans="1:2" x14ac:dyDescent="0.2">
      <c r="A96" s="85" t="s">
        <v>571</v>
      </c>
      <c r="B96" s="85" t="s">
        <v>572</v>
      </c>
    </row>
    <row r="97" spans="1:2" x14ac:dyDescent="0.2">
      <c r="A97" s="85" t="s">
        <v>573</v>
      </c>
      <c r="B97" s="85" t="s">
        <v>574</v>
      </c>
    </row>
    <row r="98" spans="1:2" x14ac:dyDescent="0.2">
      <c r="A98" s="85" t="s">
        <v>575</v>
      </c>
      <c r="B98" s="85" t="s">
        <v>576</v>
      </c>
    </row>
    <row r="99" spans="1:2" x14ac:dyDescent="0.2">
      <c r="A99" s="85" t="s">
        <v>577</v>
      </c>
      <c r="B99" s="85" t="s">
        <v>578</v>
      </c>
    </row>
    <row r="100" spans="1:2" x14ac:dyDescent="0.2">
      <c r="A100" s="85" t="s">
        <v>579</v>
      </c>
      <c r="B100" s="85" t="s">
        <v>580</v>
      </c>
    </row>
    <row r="101" spans="1:2" x14ac:dyDescent="0.2">
      <c r="A101" s="85" t="s">
        <v>42</v>
      </c>
      <c r="B101" s="85" t="s">
        <v>43</v>
      </c>
    </row>
    <row r="102" spans="1:2" x14ac:dyDescent="0.2">
      <c r="A102" s="85" t="s">
        <v>581</v>
      </c>
      <c r="B102" s="85" t="s">
        <v>582</v>
      </c>
    </row>
    <row r="103" spans="1:2" x14ac:dyDescent="0.2">
      <c r="A103" s="85" t="s">
        <v>583</v>
      </c>
      <c r="B103" s="85" t="s">
        <v>584</v>
      </c>
    </row>
    <row r="104" spans="1:2" x14ac:dyDescent="0.2">
      <c r="A104" s="85" t="s">
        <v>585</v>
      </c>
      <c r="B104" s="85" t="s">
        <v>586</v>
      </c>
    </row>
    <row r="105" spans="1:2" x14ac:dyDescent="0.2">
      <c r="A105" s="85" t="s">
        <v>587</v>
      </c>
      <c r="B105" s="85" t="s">
        <v>588</v>
      </c>
    </row>
    <row r="106" spans="1:2" x14ac:dyDescent="0.2">
      <c r="A106" s="85" t="s">
        <v>589</v>
      </c>
      <c r="B106" s="85" t="s">
        <v>590</v>
      </c>
    </row>
    <row r="107" spans="1:2" x14ac:dyDescent="0.2">
      <c r="A107" s="85" t="s">
        <v>591</v>
      </c>
      <c r="B107" s="85" t="s">
        <v>592</v>
      </c>
    </row>
    <row r="108" spans="1:2" x14ac:dyDescent="0.2">
      <c r="A108" s="85" t="s">
        <v>593</v>
      </c>
      <c r="B108" s="85" t="s">
        <v>594</v>
      </c>
    </row>
    <row r="109" spans="1:2" x14ac:dyDescent="0.2">
      <c r="A109" s="85" t="s">
        <v>44</v>
      </c>
      <c r="B109" s="85" t="s">
        <v>45</v>
      </c>
    </row>
    <row r="110" spans="1:2" x14ac:dyDescent="0.2">
      <c r="A110" s="85" t="s">
        <v>595</v>
      </c>
      <c r="B110" s="85" t="s">
        <v>596</v>
      </c>
    </row>
    <row r="111" spans="1:2" x14ac:dyDescent="0.2">
      <c r="A111" s="85" t="s">
        <v>597</v>
      </c>
      <c r="B111" s="85" t="s">
        <v>598</v>
      </c>
    </row>
    <row r="112" spans="1:2" x14ac:dyDescent="0.2">
      <c r="A112" s="85" t="s">
        <v>599</v>
      </c>
      <c r="B112" s="85" t="s">
        <v>600</v>
      </c>
    </row>
    <row r="113" spans="1:2" x14ac:dyDescent="0.2">
      <c r="A113" s="85" t="s">
        <v>601</v>
      </c>
      <c r="B113" s="85" t="s">
        <v>602</v>
      </c>
    </row>
    <row r="114" spans="1:2" x14ac:dyDescent="0.2">
      <c r="A114" s="85" t="s">
        <v>46</v>
      </c>
      <c r="B114" s="85" t="s">
        <v>47</v>
      </c>
    </row>
    <row r="115" spans="1:2" x14ac:dyDescent="0.2">
      <c r="A115" s="85" t="s">
        <v>603</v>
      </c>
      <c r="B115" s="85" t="s">
        <v>604</v>
      </c>
    </row>
    <row r="116" spans="1:2" x14ac:dyDescent="0.2">
      <c r="A116" s="85" t="s">
        <v>605</v>
      </c>
      <c r="B116" s="85" t="s">
        <v>606</v>
      </c>
    </row>
    <row r="117" spans="1:2" x14ac:dyDescent="0.2">
      <c r="A117" s="85" t="s">
        <v>607</v>
      </c>
      <c r="B117" s="85" t="s">
        <v>608</v>
      </c>
    </row>
    <row r="118" spans="1:2" x14ac:dyDescent="0.2">
      <c r="A118" s="85" t="s">
        <v>609</v>
      </c>
      <c r="B118" s="85" t="s">
        <v>610</v>
      </c>
    </row>
    <row r="119" spans="1:2" x14ac:dyDescent="0.2">
      <c r="A119" s="85" t="s">
        <v>611</v>
      </c>
      <c r="B119" s="85" t="s">
        <v>612</v>
      </c>
    </row>
    <row r="120" spans="1:2" x14ac:dyDescent="0.2">
      <c r="A120" s="85" t="s">
        <v>613</v>
      </c>
      <c r="B120" s="85" t="s">
        <v>614</v>
      </c>
    </row>
    <row r="121" spans="1:2" x14ac:dyDescent="0.2">
      <c r="A121" s="85" t="s">
        <v>49</v>
      </c>
      <c r="B121" s="85" t="s">
        <v>50</v>
      </c>
    </row>
    <row r="122" spans="1:2" x14ac:dyDescent="0.2">
      <c r="A122" s="85" t="s">
        <v>615</v>
      </c>
      <c r="B122" s="85" t="s">
        <v>616</v>
      </c>
    </row>
    <row r="123" spans="1:2" x14ac:dyDescent="0.2">
      <c r="A123" s="85" t="s">
        <v>617</v>
      </c>
      <c r="B123" s="85" t="s">
        <v>618</v>
      </c>
    </row>
    <row r="124" spans="1:2" x14ac:dyDescent="0.2">
      <c r="A124" s="85" t="s">
        <v>619</v>
      </c>
      <c r="B124" s="85" t="s">
        <v>620</v>
      </c>
    </row>
    <row r="125" spans="1:2" x14ac:dyDescent="0.2">
      <c r="A125" s="85" t="s">
        <v>621</v>
      </c>
      <c r="B125" s="85" t="s">
        <v>622</v>
      </c>
    </row>
    <row r="126" spans="1:2" x14ac:dyDescent="0.2">
      <c r="A126" s="85" t="s">
        <v>623</v>
      </c>
      <c r="B126" s="85" t="s">
        <v>624</v>
      </c>
    </row>
    <row r="127" spans="1:2" x14ac:dyDescent="0.2">
      <c r="A127" s="85" t="s">
        <v>625</v>
      </c>
      <c r="B127" s="85" t="s">
        <v>626</v>
      </c>
    </row>
    <row r="128" spans="1:2" x14ac:dyDescent="0.2">
      <c r="A128" s="85" t="s">
        <v>627</v>
      </c>
      <c r="B128" s="85" t="s">
        <v>628</v>
      </c>
    </row>
    <row r="129" spans="1:2" x14ac:dyDescent="0.2">
      <c r="A129" s="85" t="s">
        <v>51</v>
      </c>
      <c r="B129" s="85" t="s">
        <v>52</v>
      </c>
    </row>
    <row r="130" spans="1:2" x14ac:dyDescent="0.2">
      <c r="A130" s="85" t="s">
        <v>629</v>
      </c>
      <c r="B130" s="85" t="s">
        <v>630</v>
      </c>
    </row>
    <row r="131" spans="1:2" x14ac:dyDescent="0.2">
      <c r="A131" s="85" t="s">
        <v>631</v>
      </c>
      <c r="B131" s="85" t="s">
        <v>632</v>
      </c>
    </row>
    <row r="132" spans="1:2" x14ac:dyDescent="0.2">
      <c r="A132" s="85" t="s">
        <v>633</v>
      </c>
      <c r="B132" s="85" t="s">
        <v>634</v>
      </c>
    </row>
    <row r="133" spans="1:2" x14ac:dyDescent="0.2">
      <c r="A133" s="85" t="s">
        <v>635</v>
      </c>
      <c r="B133" s="85" t="s">
        <v>636</v>
      </c>
    </row>
    <row r="134" spans="1:2" x14ac:dyDescent="0.2">
      <c r="A134" s="85" t="s">
        <v>637</v>
      </c>
      <c r="B134" s="85" t="s">
        <v>638</v>
      </c>
    </row>
    <row r="135" spans="1:2" x14ac:dyDescent="0.2">
      <c r="A135" s="85" t="s">
        <v>639</v>
      </c>
      <c r="B135" s="85" t="s">
        <v>640</v>
      </c>
    </row>
    <row r="136" spans="1:2" x14ac:dyDescent="0.2">
      <c r="A136" s="85" t="s">
        <v>641</v>
      </c>
      <c r="B136" s="85" t="s">
        <v>642</v>
      </c>
    </row>
    <row r="137" spans="1:2" x14ac:dyDescent="0.2">
      <c r="A137" s="85" t="s">
        <v>643</v>
      </c>
      <c r="B137" s="85" t="s">
        <v>644</v>
      </c>
    </row>
    <row r="138" spans="1:2" x14ac:dyDescent="0.2">
      <c r="A138" s="85" t="s">
        <v>645</v>
      </c>
      <c r="B138" s="85" t="s">
        <v>646</v>
      </c>
    </row>
    <row r="139" spans="1:2" x14ac:dyDescent="0.2">
      <c r="A139" s="85" t="s">
        <v>647</v>
      </c>
      <c r="B139" s="85" t="s">
        <v>648</v>
      </c>
    </row>
    <row r="140" spans="1:2" x14ac:dyDescent="0.2">
      <c r="A140" s="85" t="s">
        <v>649</v>
      </c>
      <c r="B140" s="85" t="s">
        <v>650</v>
      </c>
    </row>
    <row r="141" spans="1:2" x14ac:dyDescent="0.2">
      <c r="A141" s="85" t="s">
        <v>651</v>
      </c>
      <c r="B141" s="85" t="s">
        <v>652</v>
      </c>
    </row>
    <row r="142" spans="1:2" x14ac:dyDescent="0.2">
      <c r="A142" s="85" t="s">
        <v>653</v>
      </c>
      <c r="B142" s="85" t="s">
        <v>654</v>
      </c>
    </row>
    <row r="143" spans="1:2" x14ac:dyDescent="0.2">
      <c r="A143" s="85" t="s">
        <v>655</v>
      </c>
      <c r="B143" s="85" t="s">
        <v>656</v>
      </c>
    </row>
    <row r="144" spans="1:2" x14ac:dyDescent="0.2">
      <c r="A144" s="85" t="s">
        <v>657</v>
      </c>
      <c r="B144" s="85" t="s">
        <v>658</v>
      </c>
    </row>
    <row r="145" spans="1:2" x14ac:dyDescent="0.2">
      <c r="A145" s="85" t="s">
        <v>659</v>
      </c>
      <c r="B145" s="85" t="s">
        <v>660</v>
      </c>
    </row>
    <row r="146" spans="1:2" x14ac:dyDescent="0.2">
      <c r="A146" s="85" t="s">
        <v>661</v>
      </c>
      <c r="B146" s="85" t="s">
        <v>662</v>
      </c>
    </row>
    <row r="147" spans="1:2" x14ac:dyDescent="0.2">
      <c r="A147" s="85" t="s">
        <v>663</v>
      </c>
      <c r="B147" s="85" t="s">
        <v>664</v>
      </c>
    </row>
    <row r="148" spans="1:2" x14ac:dyDescent="0.2">
      <c r="A148" s="85" t="s">
        <v>665</v>
      </c>
      <c r="B148" s="85" t="s">
        <v>666</v>
      </c>
    </row>
    <row r="149" spans="1:2" x14ac:dyDescent="0.2">
      <c r="A149" s="85" t="s">
        <v>667</v>
      </c>
      <c r="B149" s="85" t="s">
        <v>668</v>
      </c>
    </row>
    <row r="150" spans="1:2" x14ac:dyDescent="0.2">
      <c r="A150" s="85" t="s">
        <v>669</v>
      </c>
      <c r="B150" s="85" t="s">
        <v>670</v>
      </c>
    </row>
    <row r="151" spans="1:2" x14ac:dyDescent="0.2">
      <c r="A151" s="85" t="s">
        <v>671</v>
      </c>
      <c r="B151" s="85" t="s">
        <v>672</v>
      </c>
    </row>
    <row r="152" spans="1:2" x14ac:dyDescent="0.2">
      <c r="A152" s="85" t="s">
        <v>673</v>
      </c>
      <c r="B152" s="85" t="s">
        <v>674</v>
      </c>
    </row>
    <row r="153" spans="1:2" x14ac:dyDescent="0.2">
      <c r="A153" s="85" t="s">
        <v>675</v>
      </c>
      <c r="B153" s="85" t="s">
        <v>676</v>
      </c>
    </row>
    <row r="154" spans="1:2" x14ac:dyDescent="0.2">
      <c r="A154" s="85" t="s">
        <v>677</v>
      </c>
      <c r="B154" s="85" t="s">
        <v>678</v>
      </c>
    </row>
    <row r="155" spans="1:2" x14ac:dyDescent="0.2">
      <c r="A155" s="85" t="s">
        <v>679</v>
      </c>
      <c r="B155" s="85" t="s">
        <v>680</v>
      </c>
    </row>
    <row r="156" spans="1:2" x14ac:dyDescent="0.2">
      <c r="A156" s="85" t="s">
        <v>681</v>
      </c>
      <c r="B156" s="85" t="s">
        <v>682</v>
      </c>
    </row>
    <row r="157" spans="1:2" x14ac:dyDescent="0.2">
      <c r="A157" s="85" t="s">
        <v>683</v>
      </c>
      <c r="B157" s="85" t="s">
        <v>684</v>
      </c>
    </row>
    <row r="158" spans="1:2" x14ac:dyDescent="0.2">
      <c r="A158" s="85" t="s">
        <v>685</v>
      </c>
      <c r="B158" s="85" t="s">
        <v>686</v>
      </c>
    </row>
    <row r="159" spans="1:2" x14ac:dyDescent="0.2">
      <c r="A159" s="85" t="s">
        <v>687</v>
      </c>
      <c r="B159" s="85" t="s">
        <v>688</v>
      </c>
    </row>
    <row r="160" spans="1:2" x14ac:dyDescent="0.2">
      <c r="A160" s="85" t="s">
        <v>689</v>
      </c>
      <c r="B160" s="85" t="s">
        <v>690</v>
      </c>
    </row>
    <row r="161" spans="1:2" x14ac:dyDescent="0.2">
      <c r="A161" s="85" t="s">
        <v>691</v>
      </c>
      <c r="B161" s="85" t="s">
        <v>692</v>
      </c>
    </row>
    <row r="162" spans="1:2" x14ac:dyDescent="0.2">
      <c r="A162" s="85" t="s">
        <v>693</v>
      </c>
      <c r="B162" s="85" t="s">
        <v>694</v>
      </c>
    </row>
    <row r="163" spans="1:2" x14ac:dyDescent="0.2">
      <c r="A163" s="85" t="s">
        <v>695</v>
      </c>
      <c r="B163" s="85" t="s">
        <v>696</v>
      </c>
    </row>
    <row r="164" spans="1:2" x14ac:dyDescent="0.2">
      <c r="A164" s="85" t="s">
        <v>697</v>
      </c>
      <c r="B164" s="85" t="s">
        <v>698</v>
      </c>
    </row>
    <row r="165" spans="1:2" x14ac:dyDescent="0.2">
      <c r="A165" s="85" t="s">
        <v>699</v>
      </c>
      <c r="B165" s="85" t="s">
        <v>700</v>
      </c>
    </row>
    <row r="166" spans="1:2" x14ac:dyDescent="0.2">
      <c r="A166" s="85" t="s">
        <v>701</v>
      </c>
      <c r="B166" s="85" t="s">
        <v>702</v>
      </c>
    </row>
    <row r="167" spans="1:2" x14ac:dyDescent="0.2">
      <c r="A167" s="85" t="s">
        <v>703</v>
      </c>
      <c r="B167" s="85" t="s">
        <v>704</v>
      </c>
    </row>
    <row r="168" spans="1:2" x14ac:dyDescent="0.2">
      <c r="A168" s="85" t="s">
        <v>705</v>
      </c>
      <c r="B168" s="85" t="s">
        <v>706</v>
      </c>
    </row>
    <row r="169" spans="1:2" x14ac:dyDescent="0.2">
      <c r="A169" s="85" t="s">
        <v>707</v>
      </c>
      <c r="B169" s="85" t="s">
        <v>708</v>
      </c>
    </row>
    <row r="170" spans="1:2" x14ac:dyDescent="0.2">
      <c r="A170" s="85" t="s">
        <v>709</v>
      </c>
      <c r="B170" s="85" t="s">
        <v>710</v>
      </c>
    </row>
    <row r="171" spans="1:2" x14ac:dyDescent="0.2">
      <c r="A171" s="85" t="s">
        <v>711</v>
      </c>
      <c r="B171" s="85" t="s">
        <v>712</v>
      </c>
    </row>
    <row r="172" spans="1:2" x14ac:dyDescent="0.2">
      <c r="A172" s="85" t="s">
        <v>713</v>
      </c>
      <c r="B172" s="85" t="s">
        <v>714</v>
      </c>
    </row>
    <row r="173" spans="1:2" x14ac:dyDescent="0.2">
      <c r="A173" s="85" t="s">
        <v>715</v>
      </c>
      <c r="B173" s="85" t="s">
        <v>716</v>
      </c>
    </row>
    <row r="174" spans="1:2" x14ac:dyDescent="0.2">
      <c r="A174" s="85" t="s">
        <v>717</v>
      </c>
      <c r="B174" s="85" t="s">
        <v>718</v>
      </c>
    </row>
    <row r="175" spans="1:2" x14ac:dyDescent="0.2">
      <c r="A175" s="85" t="s">
        <v>719</v>
      </c>
      <c r="B175" s="85" t="s">
        <v>720</v>
      </c>
    </row>
    <row r="176" spans="1:2" x14ac:dyDescent="0.2">
      <c r="A176" s="85" t="s">
        <v>721</v>
      </c>
      <c r="B176" s="85" t="s">
        <v>722</v>
      </c>
    </row>
    <row r="177" spans="1:2" x14ac:dyDescent="0.2">
      <c r="A177" s="85" t="s">
        <v>723</v>
      </c>
      <c r="B177" s="85" t="s">
        <v>724</v>
      </c>
    </row>
    <row r="178" spans="1:2" x14ac:dyDescent="0.2">
      <c r="A178" s="85" t="s">
        <v>725</v>
      </c>
      <c r="B178" s="85" t="s">
        <v>726</v>
      </c>
    </row>
    <row r="179" spans="1:2" x14ac:dyDescent="0.2">
      <c r="A179" s="85" t="s">
        <v>727</v>
      </c>
      <c r="B179" s="85" t="s">
        <v>728</v>
      </c>
    </row>
    <row r="180" spans="1:2" x14ac:dyDescent="0.2">
      <c r="A180" s="85" t="s">
        <v>729</v>
      </c>
      <c r="B180" s="85" t="s">
        <v>730</v>
      </c>
    </row>
    <row r="181" spans="1:2" x14ac:dyDescent="0.2">
      <c r="A181" s="85" t="s">
        <v>53</v>
      </c>
      <c r="B181" s="85" t="s">
        <v>54</v>
      </c>
    </row>
    <row r="182" spans="1:2" x14ac:dyDescent="0.2">
      <c r="A182" s="85" t="s">
        <v>731</v>
      </c>
      <c r="B182" s="85" t="s">
        <v>732</v>
      </c>
    </row>
    <row r="183" spans="1:2" x14ac:dyDescent="0.2">
      <c r="A183" s="85" t="s">
        <v>733</v>
      </c>
      <c r="B183" s="85" t="s">
        <v>734</v>
      </c>
    </row>
    <row r="184" spans="1:2" x14ac:dyDescent="0.2">
      <c r="A184" s="85" t="s">
        <v>735</v>
      </c>
      <c r="B184" s="85" t="s">
        <v>736</v>
      </c>
    </row>
    <row r="185" spans="1:2" x14ac:dyDescent="0.2">
      <c r="A185" s="85" t="s">
        <v>737</v>
      </c>
      <c r="B185" s="85" t="s">
        <v>738</v>
      </c>
    </row>
    <row r="186" spans="1:2" x14ac:dyDescent="0.2">
      <c r="A186" s="85" t="s">
        <v>739</v>
      </c>
      <c r="B186" s="85" t="s">
        <v>740</v>
      </c>
    </row>
    <row r="187" spans="1:2" x14ac:dyDescent="0.2">
      <c r="A187" s="85" t="s">
        <v>741</v>
      </c>
      <c r="B187" s="85" t="s">
        <v>742</v>
      </c>
    </row>
    <row r="188" spans="1:2" x14ac:dyDescent="0.2">
      <c r="A188" s="85" t="s">
        <v>743</v>
      </c>
      <c r="B188" s="85" t="s">
        <v>744</v>
      </c>
    </row>
    <row r="189" spans="1:2" x14ac:dyDescent="0.2">
      <c r="A189" s="85" t="s">
        <v>745</v>
      </c>
      <c r="B189" s="85" t="s">
        <v>746</v>
      </c>
    </row>
    <row r="190" spans="1:2" x14ac:dyDescent="0.2">
      <c r="A190" s="85" t="s">
        <v>747</v>
      </c>
      <c r="B190" s="85" t="s">
        <v>74</v>
      </c>
    </row>
    <row r="191" spans="1:2" x14ac:dyDescent="0.2">
      <c r="A191" s="85" t="s">
        <v>748</v>
      </c>
      <c r="B191" s="85" t="s">
        <v>749</v>
      </c>
    </row>
    <row r="192" spans="1:2" x14ac:dyDescent="0.2">
      <c r="A192" s="85" t="s">
        <v>750</v>
      </c>
      <c r="B192" s="85" t="s">
        <v>751</v>
      </c>
    </row>
    <row r="193" spans="1:2" x14ac:dyDescent="0.2">
      <c r="A193" s="85" t="s">
        <v>55</v>
      </c>
      <c r="B193" s="85" t="s">
        <v>56</v>
      </c>
    </row>
    <row r="194" spans="1:2" x14ac:dyDescent="0.2">
      <c r="A194" s="85" t="s">
        <v>57</v>
      </c>
      <c r="B194" s="85" t="s">
        <v>58</v>
      </c>
    </row>
    <row r="195" spans="1:2" x14ac:dyDescent="0.2">
      <c r="A195" s="85" t="s">
        <v>752</v>
      </c>
      <c r="B195" s="85" t="s">
        <v>753</v>
      </c>
    </row>
    <row r="196" spans="1:2" x14ac:dyDescent="0.2">
      <c r="A196" s="85" t="s">
        <v>754</v>
      </c>
      <c r="B196" s="85" t="s">
        <v>755</v>
      </c>
    </row>
    <row r="197" spans="1:2" x14ac:dyDescent="0.2">
      <c r="A197" s="85" t="s">
        <v>756</v>
      </c>
      <c r="B197" s="85" t="s">
        <v>757</v>
      </c>
    </row>
    <row r="198" spans="1:2" x14ac:dyDescent="0.2">
      <c r="A198" s="85" t="s">
        <v>758</v>
      </c>
      <c r="B198" s="85" t="s">
        <v>759</v>
      </c>
    </row>
    <row r="199" spans="1:2" x14ac:dyDescent="0.2">
      <c r="A199" s="85" t="s">
        <v>760</v>
      </c>
      <c r="B199" s="85" t="s">
        <v>761</v>
      </c>
    </row>
    <row r="200" spans="1:2" x14ac:dyDescent="0.2">
      <c r="A200" s="85" t="s">
        <v>762</v>
      </c>
      <c r="B200" s="85" t="s">
        <v>763</v>
      </c>
    </row>
    <row r="201" spans="1:2" x14ac:dyDescent="0.2">
      <c r="A201" s="85" t="s">
        <v>764</v>
      </c>
      <c r="B201" s="85" t="s">
        <v>765</v>
      </c>
    </row>
    <row r="202" spans="1:2" x14ac:dyDescent="0.2">
      <c r="A202" s="85" t="s">
        <v>766</v>
      </c>
      <c r="B202" s="85" t="s">
        <v>767</v>
      </c>
    </row>
    <row r="203" spans="1:2" x14ac:dyDescent="0.2">
      <c r="A203" s="85" t="s">
        <v>768</v>
      </c>
      <c r="B203" s="85" t="s">
        <v>769</v>
      </c>
    </row>
    <row r="204" spans="1:2" x14ac:dyDescent="0.2">
      <c r="A204" s="85" t="s">
        <v>59</v>
      </c>
      <c r="B204" s="85" t="s">
        <v>60</v>
      </c>
    </row>
    <row r="205" spans="1:2" x14ac:dyDescent="0.2">
      <c r="A205" s="85" t="s">
        <v>61</v>
      </c>
      <c r="B205" s="85" t="s">
        <v>62</v>
      </c>
    </row>
    <row r="206" spans="1:2" x14ac:dyDescent="0.2">
      <c r="A206" s="85" t="s">
        <v>770</v>
      </c>
      <c r="B206" s="85" t="s">
        <v>771</v>
      </c>
    </row>
    <row r="207" spans="1:2" x14ac:dyDescent="0.2">
      <c r="A207" s="85" t="s">
        <v>772</v>
      </c>
      <c r="B207" s="85" t="s">
        <v>773</v>
      </c>
    </row>
    <row r="208" spans="1:2" x14ac:dyDescent="0.2">
      <c r="A208" s="85" t="s">
        <v>63</v>
      </c>
      <c r="B208" s="85" t="s">
        <v>64</v>
      </c>
    </row>
    <row r="209" spans="1:2" x14ac:dyDescent="0.2">
      <c r="A209" s="85" t="s">
        <v>774</v>
      </c>
      <c r="B209" s="85" t="s">
        <v>775</v>
      </c>
    </row>
    <row r="210" spans="1:2" x14ac:dyDescent="0.2">
      <c r="A210" s="85" t="s">
        <v>65</v>
      </c>
      <c r="B210" s="85" t="s">
        <v>66</v>
      </c>
    </row>
    <row r="211" spans="1:2" x14ac:dyDescent="0.2">
      <c r="A211" s="85" t="s">
        <v>776</v>
      </c>
      <c r="B211" s="85" t="s">
        <v>777</v>
      </c>
    </row>
    <row r="212" spans="1:2" x14ac:dyDescent="0.2">
      <c r="A212" s="85" t="s">
        <v>778</v>
      </c>
      <c r="B212" s="85" t="s">
        <v>779</v>
      </c>
    </row>
    <row r="213" spans="1:2" x14ac:dyDescent="0.2">
      <c r="A213" s="85" t="s">
        <v>780</v>
      </c>
      <c r="B213" s="85" t="s">
        <v>781</v>
      </c>
    </row>
    <row r="214" spans="1:2" x14ac:dyDescent="0.2">
      <c r="A214" s="85" t="s">
        <v>782</v>
      </c>
      <c r="B214" s="85" t="s">
        <v>783</v>
      </c>
    </row>
    <row r="215" spans="1:2" x14ac:dyDescent="0.2">
      <c r="A215" s="85" t="s">
        <v>784</v>
      </c>
      <c r="B215" s="85" t="s">
        <v>785</v>
      </c>
    </row>
    <row r="216" spans="1:2" x14ac:dyDescent="0.2">
      <c r="A216" s="85" t="s">
        <v>786</v>
      </c>
      <c r="B216" s="85" t="s">
        <v>787</v>
      </c>
    </row>
    <row r="217" spans="1:2" x14ac:dyDescent="0.2">
      <c r="A217" s="85" t="s">
        <v>788</v>
      </c>
      <c r="B217" s="85" t="s">
        <v>789</v>
      </c>
    </row>
    <row r="218" spans="1:2" x14ac:dyDescent="0.2">
      <c r="A218" s="85" t="s">
        <v>790</v>
      </c>
      <c r="B218" s="85" t="s">
        <v>791</v>
      </c>
    </row>
    <row r="219" spans="1:2" x14ac:dyDescent="0.2">
      <c r="A219" s="85" t="s">
        <v>792</v>
      </c>
      <c r="B219" s="85" t="s">
        <v>793</v>
      </c>
    </row>
    <row r="220" spans="1:2" x14ac:dyDescent="0.2">
      <c r="A220" s="85" t="s">
        <v>794</v>
      </c>
      <c r="B220" s="85" t="s">
        <v>795</v>
      </c>
    </row>
    <row r="221" spans="1:2" x14ac:dyDescent="0.2">
      <c r="A221" s="85" t="s">
        <v>796</v>
      </c>
      <c r="B221" s="85" t="s">
        <v>797</v>
      </c>
    </row>
    <row r="222" spans="1:2" x14ac:dyDescent="0.2">
      <c r="A222" s="85" t="s">
        <v>798</v>
      </c>
      <c r="B222" s="85" t="s">
        <v>799</v>
      </c>
    </row>
    <row r="223" spans="1:2" x14ac:dyDescent="0.2">
      <c r="A223" s="85" t="s">
        <v>67</v>
      </c>
      <c r="B223" s="85" t="s">
        <v>68</v>
      </c>
    </row>
    <row r="224" spans="1:2" x14ac:dyDescent="0.2">
      <c r="A224" s="85" t="s">
        <v>800</v>
      </c>
      <c r="B224" s="85" t="s">
        <v>801</v>
      </c>
    </row>
    <row r="225" spans="1:2" x14ac:dyDescent="0.2">
      <c r="A225" s="85" t="s">
        <v>802</v>
      </c>
      <c r="B225" s="85" t="s">
        <v>803</v>
      </c>
    </row>
    <row r="226" spans="1:2" x14ac:dyDescent="0.2">
      <c r="A226" s="85" t="s">
        <v>804</v>
      </c>
      <c r="B226" s="85" t="s">
        <v>805</v>
      </c>
    </row>
    <row r="227" spans="1:2" x14ac:dyDescent="0.2">
      <c r="A227" s="85" t="s">
        <v>69</v>
      </c>
      <c r="B227" s="85" t="s">
        <v>70</v>
      </c>
    </row>
    <row r="228" spans="1:2" x14ac:dyDescent="0.2">
      <c r="A228" s="85" t="s">
        <v>806</v>
      </c>
      <c r="B228" s="85" t="s">
        <v>807</v>
      </c>
    </row>
    <row r="229" spans="1:2" x14ac:dyDescent="0.2">
      <c r="A229" s="85" t="s">
        <v>808</v>
      </c>
      <c r="B229" s="85" t="s">
        <v>809</v>
      </c>
    </row>
    <row r="230" spans="1:2" x14ac:dyDescent="0.2">
      <c r="A230" s="85" t="s">
        <v>810</v>
      </c>
      <c r="B230" s="85" t="s">
        <v>811</v>
      </c>
    </row>
    <row r="231" spans="1:2" x14ac:dyDescent="0.2">
      <c r="A231" s="85" t="s">
        <v>71</v>
      </c>
      <c r="B231" s="85" t="s">
        <v>72</v>
      </c>
    </row>
    <row r="232" spans="1:2" x14ac:dyDescent="0.2">
      <c r="A232" s="85" t="s">
        <v>812</v>
      </c>
      <c r="B232" s="85" t="s">
        <v>813</v>
      </c>
    </row>
    <row r="233" spans="1:2" x14ac:dyDescent="0.2">
      <c r="A233" s="85" t="s">
        <v>814</v>
      </c>
      <c r="B233" s="85" t="s">
        <v>815</v>
      </c>
    </row>
    <row r="234" spans="1:2" x14ac:dyDescent="0.2">
      <c r="A234" s="85" t="s">
        <v>816</v>
      </c>
      <c r="B234" s="85" t="s">
        <v>817</v>
      </c>
    </row>
    <row r="235" spans="1:2" x14ac:dyDescent="0.2">
      <c r="A235" s="85" t="s">
        <v>818</v>
      </c>
      <c r="B235" s="85" t="s">
        <v>819</v>
      </c>
    </row>
    <row r="236" spans="1:2" x14ac:dyDescent="0.2">
      <c r="A236" s="85" t="s">
        <v>820</v>
      </c>
      <c r="B236" s="85" t="s">
        <v>821</v>
      </c>
    </row>
    <row r="237" spans="1:2" x14ac:dyDescent="0.2">
      <c r="A237" s="85" t="s">
        <v>822</v>
      </c>
      <c r="B237" s="85" t="s">
        <v>823</v>
      </c>
    </row>
    <row r="238" spans="1:2" x14ac:dyDescent="0.2">
      <c r="A238" s="85" t="s">
        <v>824</v>
      </c>
      <c r="B238" s="85" t="s">
        <v>825</v>
      </c>
    </row>
    <row r="239" spans="1:2" x14ac:dyDescent="0.2">
      <c r="A239" s="85" t="s">
        <v>826</v>
      </c>
      <c r="B239" s="85" t="s">
        <v>827</v>
      </c>
    </row>
    <row r="240" spans="1:2" x14ac:dyDescent="0.2">
      <c r="A240" s="85" t="s">
        <v>828</v>
      </c>
      <c r="B240" s="85" t="s">
        <v>829</v>
      </c>
    </row>
    <row r="241" spans="1:2" x14ac:dyDescent="0.2">
      <c r="A241" s="85" t="s">
        <v>830</v>
      </c>
      <c r="B241" s="85" t="s">
        <v>831</v>
      </c>
    </row>
    <row r="242" spans="1:2" x14ac:dyDescent="0.2">
      <c r="A242" s="85" t="s">
        <v>832</v>
      </c>
      <c r="B242" s="85" t="s">
        <v>833</v>
      </c>
    </row>
    <row r="243" spans="1:2" x14ac:dyDescent="0.2">
      <c r="A243" s="85" t="s">
        <v>834</v>
      </c>
      <c r="B243" s="85" t="s">
        <v>835</v>
      </c>
    </row>
    <row r="244" spans="1:2" x14ac:dyDescent="0.2">
      <c r="A244" s="85" t="s">
        <v>836</v>
      </c>
      <c r="B244" s="85" t="s">
        <v>837</v>
      </c>
    </row>
    <row r="245" spans="1:2" x14ac:dyDescent="0.2">
      <c r="A245" s="85" t="s">
        <v>838</v>
      </c>
      <c r="B245" s="85" t="s">
        <v>839</v>
      </c>
    </row>
    <row r="246" spans="1:2" x14ac:dyDescent="0.2">
      <c r="A246" s="85" t="s">
        <v>840</v>
      </c>
      <c r="B246" s="85" t="s">
        <v>841</v>
      </c>
    </row>
    <row r="247" spans="1:2" x14ac:dyDescent="0.2">
      <c r="A247" s="85" t="s">
        <v>842</v>
      </c>
      <c r="B247" s="85" t="s">
        <v>843</v>
      </c>
    </row>
    <row r="248" spans="1:2" x14ac:dyDescent="0.2">
      <c r="A248" s="85" t="s">
        <v>844</v>
      </c>
      <c r="B248" s="85" t="s">
        <v>845</v>
      </c>
    </row>
    <row r="249" spans="1:2" x14ac:dyDescent="0.2">
      <c r="A249" s="85" t="s">
        <v>846</v>
      </c>
      <c r="B249" s="85" t="s">
        <v>847</v>
      </c>
    </row>
    <row r="250" spans="1:2" x14ac:dyDescent="0.2">
      <c r="A250" s="85" t="s">
        <v>848</v>
      </c>
      <c r="B250" s="85" t="s">
        <v>849</v>
      </c>
    </row>
    <row r="251" spans="1:2" x14ac:dyDescent="0.2">
      <c r="A251" s="85" t="s">
        <v>850</v>
      </c>
      <c r="B251" s="85" t="s">
        <v>851</v>
      </c>
    </row>
    <row r="252" spans="1:2" x14ac:dyDescent="0.2">
      <c r="A252" s="85" t="s">
        <v>852</v>
      </c>
      <c r="B252" s="85" t="s">
        <v>853</v>
      </c>
    </row>
    <row r="253" spans="1:2" x14ac:dyDescent="0.2">
      <c r="A253" s="85" t="s">
        <v>854</v>
      </c>
      <c r="B253" s="85" t="s">
        <v>855</v>
      </c>
    </row>
    <row r="254" spans="1:2" x14ac:dyDescent="0.2">
      <c r="A254" s="85" t="s">
        <v>856</v>
      </c>
      <c r="B254" s="85" t="s">
        <v>857</v>
      </c>
    </row>
    <row r="255" spans="1:2" x14ac:dyDescent="0.2">
      <c r="A255" s="85" t="s">
        <v>858</v>
      </c>
      <c r="B255" s="85" t="s">
        <v>859</v>
      </c>
    </row>
    <row r="256" spans="1:2" x14ac:dyDescent="0.2">
      <c r="A256" s="85" t="s">
        <v>860</v>
      </c>
      <c r="B256" s="85" t="s">
        <v>861</v>
      </c>
    </row>
    <row r="257" spans="1:2" x14ac:dyDescent="0.2">
      <c r="A257" s="85" t="s">
        <v>862</v>
      </c>
      <c r="B257" s="85" t="s">
        <v>863</v>
      </c>
    </row>
    <row r="258" spans="1:2" x14ac:dyDescent="0.2">
      <c r="A258" s="85" t="s">
        <v>864</v>
      </c>
      <c r="B258" s="85" t="s">
        <v>865</v>
      </c>
    </row>
    <row r="259" spans="1:2" x14ac:dyDescent="0.2">
      <c r="A259" s="85" t="s">
        <v>866</v>
      </c>
      <c r="B259" s="85" t="s">
        <v>867</v>
      </c>
    </row>
    <row r="260" spans="1:2" x14ac:dyDescent="0.2">
      <c r="A260" s="85" t="s">
        <v>868</v>
      </c>
      <c r="B260" s="85" t="s">
        <v>869</v>
      </c>
    </row>
    <row r="261" spans="1:2" x14ac:dyDescent="0.2">
      <c r="A261" s="85" t="s">
        <v>870</v>
      </c>
      <c r="B261" s="85" t="s">
        <v>871</v>
      </c>
    </row>
    <row r="262" spans="1:2" x14ac:dyDescent="0.2">
      <c r="A262" s="85" t="s">
        <v>872</v>
      </c>
      <c r="B262" s="85" t="s">
        <v>873</v>
      </c>
    </row>
    <row r="263" spans="1:2" x14ac:dyDescent="0.2">
      <c r="A263" s="85" t="s">
        <v>874</v>
      </c>
      <c r="B263" s="85" t="s">
        <v>875</v>
      </c>
    </row>
    <row r="264" spans="1:2" x14ac:dyDescent="0.2">
      <c r="A264" s="85" t="s">
        <v>876</v>
      </c>
      <c r="B264" s="85" t="s">
        <v>877</v>
      </c>
    </row>
    <row r="265" spans="1:2" x14ac:dyDescent="0.2">
      <c r="A265" s="85" t="s">
        <v>878</v>
      </c>
      <c r="B265" s="85" t="s">
        <v>879</v>
      </c>
    </row>
    <row r="266" spans="1:2" x14ac:dyDescent="0.2">
      <c r="A266" s="85" t="s">
        <v>880</v>
      </c>
      <c r="B266" s="85" t="s">
        <v>881</v>
      </c>
    </row>
    <row r="267" spans="1:2" x14ac:dyDescent="0.2">
      <c r="A267" s="85" t="s">
        <v>882</v>
      </c>
      <c r="B267" s="85" t="s">
        <v>883</v>
      </c>
    </row>
    <row r="268" spans="1:2" x14ac:dyDescent="0.2">
      <c r="A268" s="85" t="s">
        <v>884</v>
      </c>
      <c r="B268" s="85" t="s">
        <v>885</v>
      </c>
    </row>
    <row r="269" spans="1:2" x14ac:dyDescent="0.2">
      <c r="A269" s="85" t="s">
        <v>886</v>
      </c>
      <c r="B269" s="85" t="s">
        <v>887</v>
      </c>
    </row>
    <row r="270" spans="1:2" x14ac:dyDescent="0.2">
      <c r="A270" s="85" t="s">
        <v>888</v>
      </c>
      <c r="B270" s="85" t="s">
        <v>889</v>
      </c>
    </row>
    <row r="271" spans="1:2" x14ac:dyDescent="0.2">
      <c r="A271" s="85" t="s">
        <v>890</v>
      </c>
      <c r="B271" s="85" t="s">
        <v>891</v>
      </c>
    </row>
    <row r="272" spans="1:2" x14ac:dyDescent="0.2">
      <c r="A272" s="85" t="s">
        <v>892</v>
      </c>
      <c r="B272" s="85" t="s">
        <v>893</v>
      </c>
    </row>
    <row r="273" spans="1:2" x14ac:dyDescent="0.2">
      <c r="A273" s="85" t="s">
        <v>894</v>
      </c>
      <c r="B273" s="85" t="s">
        <v>895</v>
      </c>
    </row>
    <row r="274" spans="1:2" x14ac:dyDescent="0.2">
      <c r="A274" s="85" t="s">
        <v>896</v>
      </c>
      <c r="B274" s="85" t="s">
        <v>897</v>
      </c>
    </row>
    <row r="275" spans="1:2" x14ac:dyDescent="0.2">
      <c r="A275" s="85" t="s">
        <v>898</v>
      </c>
      <c r="B275" s="85" t="s">
        <v>899</v>
      </c>
    </row>
    <row r="276" spans="1:2" x14ac:dyDescent="0.2">
      <c r="A276" s="85" t="s">
        <v>900</v>
      </c>
      <c r="B276" s="85" t="s">
        <v>901</v>
      </c>
    </row>
    <row r="277" spans="1:2" x14ac:dyDescent="0.2">
      <c r="A277" s="85" t="s">
        <v>902</v>
      </c>
      <c r="B277" s="85" t="s">
        <v>903</v>
      </c>
    </row>
    <row r="278" spans="1:2" x14ac:dyDescent="0.2">
      <c r="A278" s="85" t="s">
        <v>904</v>
      </c>
      <c r="B278" s="85" t="s">
        <v>905</v>
      </c>
    </row>
    <row r="279" spans="1:2" x14ac:dyDescent="0.2">
      <c r="A279" s="85" t="s">
        <v>906</v>
      </c>
      <c r="B279" s="85" t="s">
        <v>907</v>
      </c>
    </row>
    <row r="280" spans="1:2" x14ac:dyDescent="0.2">
      <c r="A280" s="85" t="s">
        <v>908</v>
      </c>
      <c r="B280" s="85" t="s">
        <v>909</v>
      </c>
    </row>
    <row r="281" spans="1:2" x14ac:dyDescent="0.2">
      <c r="A281" s="85" t="s">
        <v>910</v>
      </c>
      <c r="B281" s="85" t="s">
        <v>911</v>
      </c>
    </row>
    <row r="282" spans="1:2" x14ac:dyDescent="0.2">
      <c r="A282" s="85" t="s">
        <v>912</v>
      </c>
      <c r="B282" s="85" t="s">
        <v>913</v>
      </c>
    </row>
    <row r="283" spans="1:2" x14ac:dyDescent="0.2">
      <c r="A283" s="85" t="s">
        <v>914</v>
      </c>
      <c r="B283" s="85" t="s">
        <v>915</v>
      </c>
    </row>
    <row r="284" spans="1:2" x14ac:dyDescent="0.2">
      <c r="A284" s="85" t="s">
        <v>916</v>
      </c>
      <c r="B284" s="85" t="s">
        <v>917</v>
      </c>
    </row>
    <row r="285" spans="1:2" x14ac:dyDescent="0.2">
      <c r="A285" s="85" t="s">
        <v>918</v>
      </c>
      <c r="B285" s="85" t="s">
        <v>919</v>
      </c>
    </row>
    <row r="286" spans="1:2" x14ac:dyDescent="0.2">
      <c r="A286" s="85" t="s">
        <v>920</v>
      </c>
      <c r="B286" s="85" t="s">
        <v>921</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9"/>
  <sheetViews>
    <sheetView workbookViewId="0">
      <selection activeCell="A40" sqref="A40"/>
    </sheetView>
  </sheetViews>
  <sheetFormatPr defaultRowHeight="14.4" x14ac:dyDescent="0.3"/>
  <cols>
    <col min="1" max="1" width="50.88671875" customWidth="1"/>
  </cols>
  <sheetData>
    <row r="2" spans="1:1" x14ac:dyDescent="0.3">
      <c r="A2" t="s">
        <v>922</v>
      </c>
    </row>
    <row r="3" spans="1:1" x14ac:dyDescent="0.3">
      <c r="A3" t="s">
        <v>923</v>
      </c>
    </row>
    <row r="4" spans="1:1" x14ac:dyDescent="0.3">
      <c r="A4" t="s">
        <v>924</v>
      </c>
    </row>
    <row r="5" spans="1:1" x14ac:dyDescent="0.3">
      <c r="A5" t="s">
        <v>2</v>
      </c>
    </row>
    <row r="6" spans="1:1" x14ac:dyDescent="0.3">
      <c r="A6" t="s">
        <v>925</v>
      </c>
    </row>
    <row r="7" spans="1:1" x14ac:dyDescent="0.3">
      <c r="A7" t="s">
        <v>926</v>
      </c>
    </row>
    <row r="8" spans="1:1" x14ac:dyDescent="0.3">
      <c r="A8" t="s">
        <v>927</v>
      </c>
    </row>
    <row r="9" spans="1:1" x14ac:dyDescent="0.3">
      <c r="A9" t="s">
        <v>928</v>
      </c>
    </row>
    <row r="10" spans="1:1" x14ac:dyDescent="0.3">
      <c r="A10" t="s">
        <v>929</v>
      </c>
    </row>
    <row r="11" spans="1:1" x14ac:dyDescent="0.3">
      <c r="A11" t="s">
        <v>930</v>
      </c>
    </row>
    <row r="12" spans="1:1" x14ac:dyDescent="0.3">
      <c r="A12" t="s">
        <v>931</v>
      </c>
    </row>
    <row r="13" spans="1:1" x14ac:dyDescent="0.3">
      <c r="A13" t="s">
        <v>932</v>
      </c>
    </row>
    <row r="14" spans="1:1" x14ac:dyDescent="0.3">
      <c r="A14" t="s">
        <v>933</v>
      </c>
    </row>
    <row r="15" spans="1:1" x14ac:dyDescent="0.3">
      <c r="A15" t="s">
        <v>934</v>
      </c>
    </row>
    <row r="16" spans="1:1" x14ac:dyDescent="0.3">
      <c r="A16" t="s">
        <v>935</v>
      </c>
    </row>
    <row r="17" spans="1:1" x14ac:dyDescent="0.3">
      <c r="A17" t="s">
        <v>936</v>
      </c>
    </row>
    <row r="18" spans="1:1" x14ac:dyDescent="0.3">
      <c r="A18" t="s">
        <v>937</v>
      </c>
    </row>
    <row r="19" spans="1:1" x14ac:dyDescent="0.3">
      <c r="A19" t="s">
        <v>938</v>
      </c>
    </row>
    <row r="20" spans="1:1" x14ac:dyDescent="0.3">
      <c r="A20" t="s">
        <v>939</v>
      </c>
    </row>
    <row r="21" spans="1:1" x14ac:dyDescent="0.3">
      <c r="A21" t="s">
        <v>940</v>
      </c>
    </row>
    <row r="22" spans="1:1" x14ac:dyDescent="0.3">
      <c r="A22" t="s">
        <v>941</v>
      </c>
    </row>
    <row r="23" spans="1:1" x14ac:dyDescent="0.3">
      <c r="A23" t="s">
        <v>942</v>
      </c>
    </row>
    <row r="24" spans="1:1" x14ac:dyDescent="0.3">
      <c r="A24" t="s">
        <v>943</v>
      </c>
    </row>
    <row r="25" spans="1:1" x14ac:dyDescent="0.3">
      <c r="A25" t="s">
        <v>944</v>
      </c>
    </row>
    <row r="26" spans="1:1" x14ac:dyDescent="0.3">
      <c r="A26" t="s">
        <v>945</v>
      </c>
    </row>
    <row r="27" spans="1:1" x14ac:dyDescent="0.3">
      <c r="A27" t="s">
        <v>946</v>
      </c>
    </row>
    <row r="28" spans="1:1" x14ac:dyDescent="0.3">
      <c r="A28" t="s">
        <v>947</v>
      </c>
    </row>
    <row r="29" spans="1:1" x14ac:dyDescent="0.3">
      <c r="A29" t="s">
        <v>948</v>
      </c>
    </row>
    <row r="30" spans="1:1" x14ac:dyDescent="0.3">
      <c r="A30" t="s">
        <v>949</v>
      </c>
    </row>
    <row r="31" spans="1:1" x14ac:dyDescent="0.3">
      <c r="A31" t="s">
        <v>950</v>
      </c>
    </row>
    <row r="32" spans="1:1" x14ac:dyDescent="0.3">
      <c r="A32" t="s">
        <v>951</v>
      </c>
    </row>
    <row r="33" spans="1:1" x14ac:dyDescent="0.3">
      <c r="A33" t="s">
        <v>952</v>
      </c>
    </row>
    <row r="34" spans="1:1" x14ac:dyDescent="0.3">
      <c r="A34" t="s">
        <v>953</v>
      </c>
    </row>
    <row r="35" spans="1:1" x14ac:dyDescent="0.3">
      <c r="A35" t="s">
        <v>954</v>
      </c>
    </row>
    <row r="36" spans="1:1" x14ac:dyDescent="0.3">
      <c r="A36" t="s">
        <v>955</v>
      </c>
    </row>
    <row r="37" spans="1:1" x14ac:dyDescent="0.3">
      <c r="A37" t="s">
        <v>956</v>
      </c>
    </row>
    <row r="38" spans="1:1" x14ac:dyDescent="0.3">
      <c r="A38" t="s">
        <v>957</v>
      </c>
    </row>
    <row r="39" spans="1:1" x14ac:dyDescent="0.3">
      <c r="A39" t="s">
        <v>958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A19" sqref="A19"/>
    </sheetView>
  </sheetViews>
  <sheetFormatPr defaultRowHeight="14.4" x14ac:dyDescent="0.3"/>
  <cols>
    <col min="1" max="1" width="44" customWidth="1"/>
  </cols>
  <sheetData>
    <row r="1" spans="1:1" x14ac:dyDescent="0.3">
      <c r="A1" t="s">
        <v>959</v>
      </c>
    </row>
    <row r="2" spans="1:1" x14ac:dyDescent="0.3">
      <c r="A2" t="s">
        <v>960</v>
      </c>
    </row>
    <row r="3" spans="1:1" x14ac:dyDescent="0.3">
      <c r="A3" t="s">
        <v>961</v>
      </c>
    </row>
    <row r="4" spans="1:1" x14ac:dyDescent="0.3">
      <c r="A4" t="s">
        <v>962</v>
      </c>
    </row>
    <row r="5" spans="1:1" x14ac:dyDescent="0.3">
      <c r="A5" t="s">
        <v>963</v>
      </c>
    </row>
    <row r="6" spans="1:1" x14ac:dyDescent="0.3">
      <c r="A6" t="s">
        <v>379</v>
      </c>
    </row>
    <row r="7" spans="1:1" x14ac:dyDescent="0.3">
      <c r="A7" t="s">
        <v>964</v>
      </c>
    </row>
    <row r="8" spans="1:1" x14ac:dyDescent="0.3">
      <c r="A8" t="s">
        <v>965</v>
      </c>
    </row>
    <row r="9" spans="1:1" x14ac:dyDescent="0.3">
      <c r="A9" t="s">
        <v>966</v>
      </c>
    </row>
    <row r="10" spans="1:1" x14ac:dyDescent="0.3">
      <c r="A10" t="s">
        <v>376</v>
      </c>
    </row>
    <row r="11" spans="1:1" x14ac:dyDescent="0.3">
      <c r="A11" t="s">
        <v>379</v>
      </c>
    </row>
    <row r="12" spans="1:1" x14ac:dyDescent="0.3">
      <c r="A12" t="s">
        <v>172</v>
      </c>
    </row>
    <row r="13" spans="1:1" x14ac:dyDescent="0.3">
      <c r="A13" t="s">
        <v>382</v>
      </c>
    </row>
  </sheetData>
  <sortState ref="A10:A13">
    <sortCondition ref="A1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F26"/>
  <sheetViews>
    <sheetView showGridLines="0" view="pageLayout" topLeftCell="A9" zoomScaleNormal="100" workbookViewId="0">
      <selection activeCell="A9" sqref="A9:F26"/>
    </sheetView>
  </sheetViews>
  <sheetFormatPr defaultRowHeight="14.4" x14ac:dyDescent="0.3"/>
  <cols>
    <col min="3" max="3" width="37.44140625" customWidth="1"/>
  </cols>
  <sheetData>
    <row r="1" spans="1:6" x14ac:dyDescent="0.3">
      <c r="A1" s="3" t="s">
        <v>1</v>
      </c>
      <c r="C1" s="89" t="s">
        <v>2</v>
      </c>
    </row>
    <row r="3" spans="1:6" x14ac:dyDescent="0.3">
      <c r="A3" s="87"/>
      <c r="B3" s="87"/>
      <c r="C3" s="87"/>
      <c r="D3" s="87"/>
      <c r="E3" s="87"/>
      <c r="F3" s="87"/>
    </row>
    <row r="8" spans="1:6" ht="15" thickBot="1" x14ac:dyDescent="0.35"/>
    <row r="9" spans="1:6" x14ac:dyDescent="0.3">
      <c r="A9" s="371" t="s">
        <v>3</v>
      </c>
      <c r="B9" s="372"/>
      <c r="C9" s="372"/>
      <c r="D9" s="372"/>
      <c r="E9" s="372"/>
      <c r="F9" s="373"/>
    </row>
    <row r="10" spans="1:6" x14ac:dyDescent="0.3">
      <c r="A10" s="374"/>
      <c r="B10" s="375"/>
      <c r="C10" s="375"/>
      <c r="D10" s="375"/>
      <c r="E10" s="375"/>
      <c r="F10" s="376"/>
    </row>
    <row r="11" spans="1:6" x14ac:dyDescent="0.3">
      <c r="A11" s="374"/>
      <c r="B11" s="375"/>
      <c r="C11" s="375"/>
      <c r="D11" s="375"/>
      <c r="E11" s="375"/>
      <c r="F11" s="376"/>
    </row>
    <row r="12" spans="1:6" x14ac:dyDescent="0.3">
      <c r="A12" s="374"/>
      <c r="B12" s="375"/>
      <c r="C12" s="375"/>
      <c r="D12" s="375"/>
      <c r="E12" s="375"/>
      <c r="F12" s="376"/>
    </row>
    <row r="13" spans="1:6" x14ac:dyDescent="0.3">
      <c r="A13" s="374"/>
      <c r="B13" s="375"/>
      <c r="C13" s="375"/>
      <c r="D13" s="375"/>
      <c r="E13" s="375"/>
      <c r="F13" s="376"/>
    </row>
    <row r="14" spans="1:6" x14ac:dyDescent="0.3">
      <c r="A14" s="374"/>
      <c r="B14" s="375"/>
      <c r="C14" s="375"/>
      <c r="D14" s="375"/>
      <c r="E14" s="375"/>
      <c r="F14" s="376"/>
    </row>
    <row r="15" spans="1:6" x14ac:dyDescent="0.3">
      <c r="A15" s="374"/>
      <c r="B15" s="375"/>
      <c r="C15" s="375"/>
      <c r="D15" s="375"/>
      <c r="E15" s="375"/>
      <c r="F15" s="376"/>
    </row>
    <row r="16" spans="1:6" x14ac:dyDescent="0.3">
      <c r="A16" s="374"/>
      <c r="B16" s="375"/>
      <c r="C16" s="375"/>
      <c r="D16" s="375"/>
      <c r="E16" s="375"/>
      <c r="F16" s="376"/>
    </row>
    <row r="17" spans="1:6" x14ac:dyDescent="0.3">
      <c r="A17" s="374"/>
      <c r="B17" s="375"/>
      <c r="C17" s="375"/>
      <c r="D17" s="375"/>
      <c r="E17" s="375"/>
      <c r="F17" s="376"/>
    </row>
    <row r="18" spans="1:6" x14ac:dyDescent="0.3">
      <c r="A18" s="374"/>
      <c r="B18" s="375"/>
      <c r="C18" s="375"/>
      <c r="D18" s="375"/>
      <c r="E18" s="375"/>
      <c r="F18" s="376"/>
    </row>
    <row r="19" spans="1:6" x14ac:dyDescent="0.3">
      <c r="A19" s="374"/>
      <c r="B19" s="375"/>
      <c r="C19" s="375"/>
      <c r="D19" s="375"/>
      <c r="E19" s="375"/>
      <c r="F19" s="376"/>
    </row>
    <row r="20" spans="1:6" x14ac:dyDescent="0.3">
      <c r="A20" s="374"/>
      <c r="B20" s="375"/>
      <c r="C20" s="375"/>
      <c r="D20" s="375"/>
      <c r="E20" s="375"/>
      <c r="F20" s="376"/>
    </row>
    <row r="21" spans="1:6" x14ac:dyDescent="0.3">
      <c r="A21" s="374"/>
      <c r="B21" s="375"/>
      <c r="C21" s="375"/>
      <c r="D21" s="375"/>
      <c r="E21" s="375"/>
      <c r="F21" s="376"/>
    </row>
    <row r="22" spans="1:6" x14ac:dyDescent="0.3">
      <c r="A22" s="374"/>
      <c r="B22" s="375"/>
      <c r="C22" s="375"/>
      <c r="D22" s="375"/>
      <c r="E22" s="375"/>
      <c r="F22" s="376"/>
    </row>
    <row r="23" spans="1:6" x14ac:dyDescent="0.3">
      <c r="A23" s="374"/>
      <c r="B23" s="375"/>
      <c r="C23" s="375"/>
      <c r="D23" s="375"/>
      <c r="E23" s="375"/>
      <c r="F23" s="376"/>
    </row>
    <row r="24" spans="1:6" x14ac:dyDescent="0.3">
      <c r="A24" s="374"/>
      <c r="B24" s="375"/>
      <c r="C24" s="375"/>
      <c r="D24" s="375"/>
      <c r="E24" s="375"/>
      <c r="F24" s="376"/>
    </row>
    <row r="25" spans="1:6" x14ac:dyDescent="0.3">
      <c r="A25" s="374"/>
      <c r="B25" s="375"/>
      <c r="C25" s="375"/>
      <c r="D25" s="375"/>
      <c r="E25" s="375"/>
      <c r="F25" s="376"/>
    </row>
    <row r="26" spans="1:6" ht="169.5" customHeight="1" thickBot="1" x14ac:dyDescent="0.35">
      <c r="A26" s="377"/>
      <c r="B26" s="378"/>
      <c r="C26" s="378"/>
      <c r="D26" s="378"/>
      <c r="E26" s="378"/>
      <c r="F26" s="379"/>
    </row>
  </sheetData>
  <mergeCells count="1">
    <mergeCell ref="A9:F26"/>
  </mergeCells>
  <dataValidations disablePrompts="1" count="1">
    <dataValidation type="list" allowBlank="1" showInputMessage="1" showErrorMessage="1" sqref="C1">
      <formula1>Dept1</formula1>
    </dataValidation>
  </dataValidations>
  <pageMargins left="0.7" right="0.7" top="0.75" bottom="0.75" header="0.3" footer="0.3"/>
  <pageSetup paperSize="5" scale="95" orientation="landscape" r:id="rId1"/>
  <headerFooter>
    <oddHeader>&amp;L&amp;"Calibri,Bold"&amp;24&amp;K00-047DRAFT&amp;C&amp;"Calibri,Bold"&amp;A</oddHeader>
    <oddFooter>&amp;Rprinted:  &amp;D&amp;T</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R52"/>
  <sheetViews>
    <sheetView showGridLines="0" tabSelected="1" view="pageLayout" topLeftCell="A34" zoomScaleNormal="100" workbookViewId="0">
      <selection activeCell="A31" sqref="A1:A1048576"/>
    </sheetView>
  </sheetViews>
  <sheetFormatPr defaultColWidth="9.109375" defaultRowHeight="13.8" x14ac:dyDescent="0.3"/>
  <cols>
    <col min="1" max="1" width="12.5546875" style="4" customWidth="1"/>
    <col min="2" max="2" width="30.44140625" style="4" customWidth="1"/>
    <col min="3" max="3" width="2" style="4" customWidth="1"/>
    <col min="4" max="4" width="10" style="4" customWidth="1"/>
    <col min="5" max="5" width="9.88671875" style="4" customWidth="1"/>
    <col min="6" max="6" width="11.109375" style="4" customWidth="1"/>
    <col min="7" max="7" width="11" style="4" bestFit="1" customWidth="1"/>
    <col min="8" max="8" width="12" style="4" customWidth="1"/>
    <col min="9" max="9" width="11.5546875" style="4" bestFit="1" customWidth="1"/>
    <col min="10" max="10" width="6.88671875" style="4" customWidth="1"/>
    <col min="11" max="11" width="13.33203125" style="4" customWidth="1"/>
    <col min="12" max="13" width="11.44140625" style="4" customWidth="1"/>
    <col min="14" max="14" width="12" style="4" customWidth="1"/>
    <col min="15" max="15" width="55.33203125" style="4" bestFit="1" customWidth="1"/>
    <col min="16" max="16384" width="9.109375" style="4"/>
  </cols>
  <sheetData>
    <row r="1" spans="1:18" ht="23.25" customHeight="1" x14ac:dyDescent="0.3">
      <c r="N1" s="93"/>
    </row>
    <row r="2" spans="1:18" ht="14.4" x14ac:dyDescent="0.3">
      <c r="A2" s="91" t="s">
        <v>4</v>
      </c>
      <c r="B2" s="89" t="str">
        <f>Narrative!C$1</f>
        <v>FINC01 Finance</v>
      </c>
      <c r="C2" s="129"/>
      <c r="D2" s="129"/>
    </row>
    <row r="3" spans="1:18" x14ac:dyDescent="0.3">
      <c r="A3" s="391" t="s">
        <v>5</v>
      </c>
      <c r="B3" s="393" t="s">
        <v>6</v>
      </c>
      <c r="C3" s="395"/>
      <c r="D3" s="391" t="s">
        <v>7</v>
      </c>
      <c r="E3" s="391" t="s">
        <v>8</v>
      </c>
      <c r="F3" s="391" t="s">
        <v>9</v>
      </c>
      <c r="G3" s="391" t="s">
        <v>10</v>
      </c>
      <c r="H3" s="88"/>
      <c r="I3" s="88"/>
      <c r="J3" s="391" t="s">
        <v>11</v>
      </c>
      <c r="K3" s="393" t="s">
        <v>12</v>
      </c>
      <c r="L3" s="393"/>
      <c r="M3" s="393"/>
      <c r="N3" s="391" t="s">
        <v>13</v>
      </c>
      <c r="O3" s="380" t="s">
        <v>14</v>
      </c>
    </row>
    <row r="4" spans="1:18" ht="69" x14ac:dyDescent="0.3">
      <c r="A4" s="392"/>
      <c r="B4" s="394"/>
      <c r="C4" s="396"/>
      <c r="D4" s="392"/>
      <c r="E4" s="392"/>
      <c r="F4" s="392"/>
      <c r="G4" s="392"/>
      <c r="H4" s="363" t="s">
        <v>15</v>
      </c>
      <c r="I4" s="363" t="s">
        <v>16</v>
      </c>
      <c r="J4" s="392"/>
      <c r="K4" s="122" t="s">
        <v>17</v>
      </c>
      <c r="L4" s="122" t="s">
        <v>18</v>
      </c>
      <c r="M4" s="122" t="s">
        <v>19</v>
      </c>
      <c r="N4" s="392"/>
      <c r="O4" s="381"/>
      <c r="P4" s="6"/>
      <c r="Q4" s="6"/>
      <c r="R4" s="6"/>
    </row>
    <row r="5" spans="1:18" ht="15" customHeight="1" x14ac:dyDescent="0.3">
      <c r="A5" s="382" t="s">
        <v>20</v>
      </c>
      <c r="B5" s="383"/>
      <c r="C5" s="383"/>
      <c r="D5" s="383"/>
      <c r="E5" s="383"/>
      <c r="F5" s="383"/>
      <c r="G5" s="383"/>
      <c r="H5" s="383"/>
      <c r="I5" s="383"/>
      <c r="J5" s="383"/>
      <c r="K5" s="383"/>
      <c r="L5" s="383"/>
      <c r="M5" s="383"/>
      <c r="N5" s="383"/>
      <c r="O5" s="384"/>
      <c r="P5" s="6"/>
      <c r="Q5" s="6"/>
      <c r="R5" s="6"/>
    </row>
    <row r="6" spans="1:18" ht="27" customHeight="1" x14ac:dyDescent="0.3">
      <c r="A6" s="130" t="s">
        <v>21</v>
      </c>
      <c r="B6" s="92" t="s">
        <v>22</v>
      </c>
      <c r="C6" s="94"/>
      <c r="D6" s="235">
        <v>864259</v>
      </c>
      <c r="E6" s="235">
        <v>900016</v>
      </c>
      <c r="F6" s="235">
        <v>845893</v>
      </c>
      <c r="G6" s="235">
        <f>'FT Salaries'!E17</f>
        <v>880313</v>
      </c>
      <c r="H6" s="242">
        <v>782810</v>
      </c>
      <c r="I6" s="243">
        <f>H6-G6</f>
        <v>-97503</v>
      </c>
      <c r="J6" s="236">
        <f>(H6-G6)/G6</f>
        <v>-0.11075946850722414</v>
      </c>
      <c r="K6" s="242"/>
      <c r="L6" s="151"/>
      <c r="M6" s="151"/>
      <c r="N6" s="202"/>
      <c r="O6" s="320" t="s">
        <v>23</v>
      </c>
      <c r="P6" s="234"/>
      <c r="Q6" s="6"/>
      <c r="R6" s="6"/>
    </row>
    <row r="7" spans="1:18" ht="27" customHeight="1" x14ac:dyDescent="0.3">
      <c r="A7" s="130"/>
      <c r="B7" s="92"/>
      <c r="C7" s="94"/>
      <c r="D7" s="235"/>
      <c r="E7" s="235"/>
      <c r="F7" s="235"/>
      <c r="G7" s="235"/>
      <c r="H7" s="242"/>
      <c r="I7" s="243">
        <f>H7-G7</f>
        <v>0</v>
      </c>
      <c r="J7" s="236" t="e">
        <f>(H7-G7)/G7</f>
        <v>#DIV/0!</v>
      </c>
      <c r="K7" s="242"/>
      <c r="L7" s="151"/>
      <c r="M7" s="151"/>
      <c r="N7" s="202"/>
      <c r="O7" s="305"/>
      <c r="P7" s="6"/>
      <c r="Q7" s="6"/>
      <c r="R7" s="6"/>
    </row>
    <row r="8" spans="1:18" ht="13.5" customHeight="1" x14ac:dyDescent="0.3">
      <c r="A8" s="166"/>
      <c r="B8" s="167" t="s">
        <v>24</v>
      </c>
      <c r="C8" s="177"/>
      <c r="D8" s="247">
        <f>SUM(D6:D7)</f>
        <v>864259</v>
      </c>
      <c r="E8" s="247">
        <f>SUM(E6:E7)</f>
        <v>900016</v>
      </c>
      <c r="F8" s="247">
        <f>SUM(F6:F7)</f>
        <v>845893</v>
      </c>
      <c r="G8" s="247">
        <f>SUM(G6:G7)</f>
        <v>880313</v>
      </c>
      <c r="H8" s="247">
        <f>SUM(H6:H7)</f>
        <v>782810</v>
      </c>
      <c r="I8" s="168">
        <f>H8-G8</f>
        <v>-97503</v>
      </c>
      <c r="J8" s="229">
        <f>(H8-G8)/G8</f>
        <v>-0.11075946850722414</v>
      </c>
      <c r="K8" s="247">
        <f>SUM(K6:K7)</f>
        <v>0</v>
      </c>
      <c r="L8" s="169"/>
      <c r="M8" s="169"/>
      <c r="N8" s="169"/>
      <c r="O8" s="170"/>
      <c r="P8" s="6"/>
      <c r="Q8" s="6"/>
      <c r="R8" s="6"/>
    </row>
    <row r="9" spans="1:18" ht="12" customHeight="1" x14ac:dyDescent="0.3">
      <c r="A9" s="385" t="s">
        <v>25</v>
      </c>
      <c r="B9" s="386"/>
      <c r="C9" s="386"/>
      <c r="D9" s="386"/>
      <c r="E9" s="386"/>
      <c r="F9" s="386"/>
      <c r="G9" s="386"/>
      <c r="H9" s="386">
        <v>40000</v>
      </c>
      <c r="I9" s="386"/>
      <c r="J9" s="386"/>
      <c r="K9" s="386"/>
      <c r="L9" s="386"/>
      <c r="M9" s="386"/>
      <c r="N9" s="386"/>
      <c r="O9" s="387"/>
      <c r="P9" s="6"/>
      <c r="Q9" s="6"/>
      <c r="R9" s="6"/>
    </row>
    <row r="10" spans="1:18" ht="27.6" x14ac:dyDescent="0.3">
      <c r="A10" s="295">
        <v>612110</v>
      </c>
      <c r="B10" s="296" t="s">
        <v>26</v>
      </c>
      <c r="C10" s="297"/>
      <c r="D10" s="298">
        <v>73617</v>
      </c>
      <c r="E10" s="298">
        <v>86760.01</v>
      </c>
      <c r="F10" s="298">
        <v>70227</v>
      </c>
      <c r="G10" s="298">
        <v>75600</v>
      </c>
      <c r="H10" s="299">
        <f>15*4973</f>
        <v>74595</v>
      </c>
      <c r="I10" s="300">
        <f>H10-G10</f>
        <v>-1005</v>
      </c>
      <c r="J10" s="301">
        <f t="shared" ref="J10" si="0">(H10-G10)/G10</f>
        <v>-1.3293650793650793E-2</v>
      </c>
      <c r="K10" s="323"/>
      <c r="L10" s="302"/>
      <c r="M10" s="325"/>
      <c r="N10" s="303"/>
      <c r="O10" s="304" t="s">
        <v>27</v>
      </c>
      <c r="P10" s="6"/>
      <c r="Q10" s="6"/>
      <c r="R10" s="6"/>
    </row>
    <row r="11" spans="1:18" ht="55.5" customHeight="1" x14ac:dyDescent="0.3">
      <c r="A11" s="295">
        <v>612110</v>
      </c>
      <c r="B11" s="296" t="s">
        <v>26</v>
      </c>
      <c r="C11" s="297"/>
      <c r="D11" s="298"/>
      <c r="E11" s="298"/>
      <c r="F11" s="298"/>
      <c r="G11" s="298"/>
      <c r="H11" s="299">
        <f>10*4973</f>
        <v>49730</v>
      </c>
      <c r="I11" s="300"/>
      <c r="J11" s="301"/>
      <c r="K11" s="299"/>
      <c r="L11" s="302"/>
      <c r="M11" s="302"/>
      <c r="N11" s="303"/>
      <c r="O11" s="320" t="s">
        <v>28</v>
      </c>
      <c r="P11" s="6"/>
      <c r="Q11" s="6"/>
      <c r="R11" s="6"/>
    </row>
    <row r="12" spans="1:18" ht="55.5" customHeight="1" x14ac:dyDescent="0.3">
      <c r="A12" s="130"/>
      <c r="B12" s="92"/>
      <c r="C12" s="94"/>
      <c r="D12" s="235"/>
      <c r="E12" s="235"/>
      <c r="F12" s="235"/>
      <c r="G12" s="235"/>
      <c r="H12" s="242"/>
      <c r="I12" s="243"/>
      <c r="J12" s="233"/>
      <c r="K12" s="242"/>
      <c r="L12" s="151"/>
      <c r="M12" s="151"/>
      <c r="N12" s="202"/>
      <c r="O12" s="237"/>
      <c r="P12" s="6"/>
      <c r="Q12" s="6"/>
      <c r="R12" s="6"/>
    </row>
    <row r="13" spans="1:18" ht="13.5" customHeight="1" thickBot="1" x14ac:dyDescent="0.35">
      <c r="A13" s="166"/>
      <c r="B13" s="167" t="s">
        <v>29</v>
      </c>
      <c r="C13" s="177"/>
      <c r="D13" s="247">
        <f>SUM(D10:D12)</f>
        <v>73617</v>
      </c>
      <c r="E13" s="247">
        <f t="shared" ref="E13:H13" si="1">SUM(E10:E12)</f>
        <v>86760.01</v>
      </c>
      <c r="F13" s="247">
        <f t="shared" si="1"/>
        <v>70227</v>
      </c>
      <c r="G13" s="247">
        <f t="shared" si="1"/>
        <v>75600</v>
      </c>
      <c r="H13" s="247">
        <f t="shared" si="1"/>
        <v>124325</v>
      </c>
      <c r="I13" s="168">
        <f>H13-G13</f>
        <v>48725</v>
      </c>
      <c r="J13" s="229">
        <f>(H13-G13)/G13</f>
        <v>0.64451058201058198</v>
      </c>
      <c r="K13" s="247">
        <f>SUM(K11:K12)</f>
        <v>0</v>
      </c>
      <c r="L13" s="169"/>
      <c r="M13" s="169"/>
      <c r="N13" s="169"/>
      <c r="O13" s="170"/>
      <c r="P13" s="6"/>
      <c r="Q13" s="6"/>
      <c r="R13" s="6"/>
    </row>
    <row r="14" spans="1:18" ht="12" customHeight="1" x14ac:dyDescent="0.3">
      <c r="A14" s="385" t="s">
        <v>30</v>
      </c>
      <c r="B14" s="386"/>
      <c r="C14" s="386"/>
      <c r="D14" s="386"/>
      <c r="E14" s="386"/>
      <c r="F14" s="386"/>
      <c r="G14" s="386"/>
      <c r="H14" s="386"/>
      <c r="I14" s="386"/>
      <c r="J14" s="386"/>
      <c r="K14" s="386"/>
      <c r="L14" s="386"/>
      <c r="M14" s="386"/>
      <c r="N14" s="386"/>
      <c r="O14" s="387"/>
      <c r="P14" s="6"/>
      <c r="Q14" s="6"/>
      <c r="R14" s="6"/>
    </row>
    <row r="15" spans="1:18" ht="42" customHeight="1" x14ac:dyDescent="0.3">
      <c r="A15" s="326">
        <v>612235</v>
      </c>
      <c r="B15" s="327" t="s">
        <v>31</v>
      </c>
      <c r="C15" s="328"/>
      <c r="D15" s="329">
        <v>0</v>
      </c>
      <c r="E15" s="329">
        <v>39199.65</v>
      </c>
      <c r="F15" s="329">
        <v>36566.160000000003</v>
      </c>
      <c r="G15" s="329">
        <v>40000</v>
      </c>
      <c r="H15" s="330">
        <v>40000</v>
      </c>
      <c r="I15" s="331">
        <f t="shared" ref="I15:I19" si="2">H15-G15</f>
        <v>0</v>
      </c>
      <c r="J15" s="332">
        <f t="shared" ref="J15:J19" si="3">(H15-G15)/G15</f>
        <v>0</v>
      </c>
      <c r="K15" s="330"/>
      <c r="L15" s="333"/>
      <c r="M15" s="333"/>
      <c r="N15" s="333"/>
      <c r="O15" s="305" t="s">
        <v>32</v>
      </c>
      <c r="P15" s="6"/>
      <c r="Q15" s="6"/>
      <c r="R15" s="6"/>
    </row>
    <row r="16" spans="1:18" ht="27.6" x14ac:dyDescent="0.3">
      <c r="A16" s="130"/>
      <c r="B16" s="92"/>
      <c r="C16" s="94"/>
      <c r="D16" s="235"/>
      <c r="E16" s="235">
        <f>E15*-1</f>
        <v>-39199.65</v>
      </c>
      <c r="F16" s="235">
        <f t="shared" ref="F16:H16" si="4">F15*-1</f>
        <v>-36566.160000000003</v>
      </c>
      <c r="G16" s="235">
        <f t="shared" si="4"/>
        <v>-40000</v>
      </c>
      <c r="H16" s="235">
        <f t="shared" si="4"/>
        <v>-40000</v>
      </c>
      <c r="I16" s="243">
        <f t="shared" si="2"/>
        <v>0</v>
      </c>
      <c r="J16" s="246">
        <f t="shared" si="3"/>
        <v>0</v>
      </c>
      <c r="K16" s="242"/>
      <c r="L16" s="151"/>
      <c r="M16" s="151"/>
      <c r="N16" s="151"/>
      <c r="O16" s="362" t="s">
        <v>33</v>
      </c>
      <c r="P16" s="6"/>
      <c r="Q16" s="6"/>
      <c r="R16" s="6"/>
    </row>
    <row r="17" spans="1:18" x14ac:dyDescent="0.3">
      <c r="A17" s="130"/>
      <c r="B17" s="92"/>
      <c r="C17" s="94"/>
      <c r="D17" s="235"/>
      <c r="E17" s="235"/>
      <c r="F17" s="235"/>
      <c r="G17" s="235"/>
      <c r="H17" s="242"/>
      <c r="I17" s="243">
        <f t="shared" si="2"/>
        <v>0</v>
      </c>
      <c r="J17" s="246" t="e">
        <f t="shared" si="3"/>
        <v>#DIV/0!</v>
      </c>
      <c r="K17" s="242"/>
      <c r="L17" s="151"/>
      <c r="M17" s="151"/>
      <c r="N17" s="151"/>
      <c r="O17" s="237"/>
      <c r="P17" s="6"/>
      <c r="Q17" s="6"/>
      <c r="R17" s="6"/>
    </row>
    <row r="18" spans="1:18" x14ac:dyDescent="0.3">
      <c r="A18" s="130"/>
      <c r="B18" s="92"/>
      <c r="C18" s="94"/>
      <c r="D18" s="235"/>
      <c r="E18" s="235"/>
      <c r="F18" s="235"/>
      <c r="G18" s="235"/>
      <c r="H18" s="242"/>
      <c r="I18" s="243">
        <f t="shared" si="2"/>
        <v>0</v>
      </c>
      <c r="J18" s="246" t="e">
        <f t="shared" si="3"/>
        <v>#DIV/0!</v>
      </c>
      <c r="K18" s="242"/>
      <c r="L18" s="151"/>
      <c r="M18" s="151"/>
      <c r="N18" s="151"/>
      <c r="O18" s="237"/>
      <c r="P18" s="6"/>
      <c r="Q18" s="6"/>
      <c r="R18" s="6"/>
    </row>
    <row r="19" spans="1:18" x14ac:dyDescent="0.3">
      <c r="A19" s="5"/>
      <c r="B19" s="123" t="s">
        <v>34</v>
      </c>
      <c r="C19" s="95"/>
      <c r="D19" s="244">
        <f>SUM(D15:D18)</f>
        <v>0</v>
      </c>
      <c r="E19" s="244">
        <f t="shared" ref="E19:H19" si="5">SUM(E15:E18)</f>
        <v>0</v>
      </c>
      <c r="F19" s="244">
        <f t="shared" si="5"/>
        <v>0</v>
      </c>
      <c r="G19" s="244">
        <f t="shared" si="5"/>
        <v>0</v>
      </c>
      <c r="H19" s="244">
        <f t="shared" si="5"/>
        <v>0</v>
      </c>
      <c r="I19" s="244">
        <f t="shared" si="2"/>
        <v>0</v>
      </c>
      <c r="J19" s="159" t="e">
        <f t="shared" si="3"/>
        <v>#DIV/0!</v>
      </c>
      <c r="K19" s="244">
        <f t="shared" ref="K19:N19" si="6">SUM(K15:K18)</f>
        <v>0</v>
      </c>
      <c r="L19" s="244">
        <f t="shared" si="6"/>
        <v>0</v>
      </c>
      <c r="M19" s="244">
        <f t="shared" si="6"/>
        <v>0</v>
      </c>
      <c r="N19" s="244">
        <f t="shared" si="6"/>
        <v>0</v>
      </c>
      <c r="O19" s="125"/>
      <c r="P19" s="6"/>
      <c r="Q19" s="6"/>
      <c r="R19" s="6"/>
    </row>
    <row r="20" spans="1:18" ht="7.5" customHeight="1" x14ac:dyDescent="0.3">
      <c r="A20" s="176"/>
      <c r="B20" s="163"/>
      <c r="C20" s="94"/>
      <c r="D20" s="163"/>
      <c r="E20" s="163"/>
      <c r="F20" s="163"/>
      <c r="G20" s="163"/>
      <c r="H20" s="164"/>
      <c r="I20" s="164"/>
      <c r="J20" s="164"/>
      <c r="K20" s="164"/>
      <c r="L20" s="164"/>
      <c r="M20" s="164"/>
      <c r="N20" s="164"/>
      <c r="O20" s="165"/>
      <c r="P20" s="6"/>
      <c r="Q20" s="6"/>
      <c r="R20" s="6"/>
    </row>
    <row r="21" spans="1:18" ht="41.4" x14ac:dyDescent="0.3">
      <c r="A21" s="363" t="s">
        <v>35</v>
      </c>
      <c r="B21" s="160" t="s">
        <v>36</v>
      </c>
      <c r="C21" s="161"/>
      <c r="D21" s="366" t="s">
        <v>37</v>
      </c>
      <c r="E21" s="366" t="s">
        <v>38</v>
      </c>
      <c r="F21" s="366" t="s">
        <v>39</v>
      </c>
      <c r="G21" s="363" t="s">
        <v>40</v>
      </c>
      <c r="H21" s="364" t="s">
        <v>41</v>
      </c>
      <c r="I21" s="363" t="s">
        <v>16</v>
      </c>
      <c r="J21" s="364" t="s">
        <v>11</v>
      </c>
      <c r="K21" s="122" t="s">
        <v>17</v>
      </c>
      <c r="L21" s="122" t="s">
        <v>18</v>
      </c>
      <c r="M21" s="122" t="s">
        <v>19</v>
      </c>
      <c r="N21" s="364" t="s">
        <v>13</v>
      </c>
      <c r="O21" s="162" t="s">
        <v>14</v>
      </c>
      <c r="P21" s="6"/>
      <c r="Q21" s="6"/>
      <c r="R21" s="6"/>
    </row>
    <row r="22" spans="1:18" ht="21.6" customHeight="1" x14ac:dyDescent="0.3">
      <c r="A22" s="130" t="s">
        <v>42</v>
      </c>
      <c r="B22" s="239" t="s">
        <v>43</v>
      </c>
      <c r="C22" s="238"/>
      <c r="D22" s="245"/>
      <c r="E22" s="245">
        <v>7.3900000000000006</v>
      </c>
      <c r="F22" s="245">
        <v>276</v>
      </c>
      <c r="G22" s="245">
        <v>0</v>
      </c>
      <c r="H22" s="338">
        <v>0</v>
      </c>
      <c r="I22" s="243">
        <f>H22-G22</f>
        <v>0</v>
      </c>
      <c r="J22" s="236" t="e">
        <f>(H22-G22)/G22</f>
        <v>#DIV/0!</v>
      </c>
      <c r="K22" s="245">
        <v>0</v>
      </c>
      <c r="L22" s="245"/>
      <c r="M22" s="245"/>
      <c r="N22" s="245"/>
      <c r="O22" s="240"/>
    </row>
    <row r="23" spans="1:18" ht="21.6" customHeight="1" x14ac:dyDescent="0.3">
      <c r="A23" s="130" t="s">
        <v>44</v>
      </c>
      <c r="B23" s="239" t="s">
        <v>45</v>
      </c>
      <c r="C23" s="238"/>
      <c r="D23" s="245"/>
      <c r="E23" s="245">
        <v>299.99</v>
      </c>
      <c r="F23" s="245"/>
      <c r="G23" s="245">
        <v>0</v>
      </c>
      <c r="H23" s="338">
        <v>0</v>
      </c>
      <c r="I23" s="243">
        <f t="shared" ref="I23:I40" si="7">H23-G23</f>
        <v>0</v>
      </c>
      <c r="J23" s="236" t="e">
        <f t="shared" ref="J23:J41" si="8">(H23-G23)/G23</f>
        <v>#DIV/0!</v>
      </c>
      <c r="K23" s="245">
        <v>0</v>
      </c>
      <c r="L23" s="245"/>
      <c r="M23" s="245"/>
      <c r="N23" s="245"/>
      <c r="O23" s="240"/>
    </row>
    <row r="24" spans="1:18" ht="21.6" customHeight="1" x14ac:dyDescent="0.3">
      <c r="A24" s="130" t="s">
        <v>46</v>
      </c>
      <c r="B24" s="239" t="s">
        <v>47</v>
      </c>
      <c r="C24" s="238"/>
      <c r="D24" s="245"/>
      <c r="E24" s="245"/>
      <c r="F24" s="245">
        <v>250</v>
      </c>
      <c r="G24" s="245">
        <v>200</v>
      </c>
      <c r="H24" s="338">
        <v>200</v>
      </c>
      <c r="I24" s="243">
        <f>H24-G24</f>
        <v>0</v>
      </c>
      <c r="J24" s="236">
        <f>(H24-G24)/G24</f>
        <v>0</v>
      </c>
      <c r="K24" s="245">
        <v>1000</v>
      </c>
      <c r="L24" s="245"/>
      <c r="M24" s="245"/>
      <c r="N24" s="245">
        <v>140</v>
      </c>
      <c r="O24" s="240" t="s">
        <v>48</v>
      </c>
    </row>
    <row r="25" spans="1:18" ht="21.6" customHeight="1" x14ac:dyDescent="0.3">
      <c r="A25" s="130" t="s">
        <v>49</v>
      </c>
      <c r="B25" s="239" t="s">
        <v>50</v>
      </c>
      <c r="C25" s="238"/>
      <c r="D25" s="245">
        <v>235.18</v>
      </c>
      <c r="E25" s="245">
        <v>157.75</v>
      </c>
      <c r="F25" s="245"/>
      <c r="G25" s="245"/>
      <c r="H25" s="338"/>
      <c r="I25" s="243">
        <f t="shared" si="7"/>
        <v>0</v>
      </c>
      <c r="J25" s="236" t="e">
        <f t="shared" si="8"/>
        <v>#DIV/0!</v>
      </c>
      <c r="K25" s="245"/>
      <c r="L25" s="245"/>
      <c r="M25" s="245"/>
      <c r="N25" s="245"/>
      <c r="O25" s="240"/>
    </row>
    <row r="26" spans="1:18" ht="21.6" customHeight="1" x14ac:dyDescent="0.3">
      <c r="A26" s="130" t="s">
        <v>51</v>
      </c>
      <c r="B26" s="239" t="s">
        <v>52</v>
      </c>
      <c r="C26" s="238"/>
      <c r="D26" s="245">
        <v>200</v>
      </c>
      <c r="E26" s="245">
        <v>750</v>
      </c>
      <c r="F26" s="245">
        <v>150</v>
      </c>
      <c r="G26" s="245">
        <v>500</v>
      </c>
      <c r="H26" s="338">
        <v>500</v>
      </c>
      <c r="I26" s="243">
        <f t="shared" si="7"/>
        <v>0</v>
      </c>
      <c r="J26" s="236">
        <f t="shared" si="8"/>
        <v>0</v>
      </c>
      <c r="K26" s="245"/>
      <c r="L26" s="245"/>
      <c r="M26" s="245"/>
      <c r="N26" s="245"/>
      <c r="O26" s="240"/>
    </row>
    <row r="27" spans="1:18" ht="21.6" customHeight="1" x14ac:dyDescent="0.3">
      <c r="A27" s="130" t="s">
        <v>53</v>
      </c>
      <c r="B27" s="239" t="s">
        <v>54</v>
      </c>
      <c r="C27" s="238"/>
      <c r="D27" s="245"/>
      <c r="E27" s="245"/>
      <c r="F27" s="245">
        <v>508.62</v>
      </c>
      <c r="G27" s="245">
        <v>0</v>
      </c>
      <c r="H27" s="338">
        <v>0</v>
      </c>
      <c r="I27" s="243">
        <f t="shared" si="7"/>
        <v>0</v>
      </c>
      <c r="J27" s="236" t="e">
        <f t="shared" si="8"/>
        <v>#DIV/0!</v>
      </c>
      <c r="K27" s="245"/>
      <c r="L27" s="245"/>
      <c r="M27" s="245"/>
      <c r="N27" s="245"/>
      <c r="O27" s="240"/>
    </row>
    <row r="28" spans="1:18" ht="21.6" customHeight="1" x14ac:dyDescent="0.3">
      <c r="A28" s="130" t="s">
        <v>55</v>
      </c>
      <c r="B28" s="239" t="s">
        <v>56</v>
      </c>
      <c r="C28" s="227"/>
      <c r="D28" s="245"/>
      <c r="E28" s="245"/>
      <c r="F28" s="245">
        <v>240</v>
      </c>
      <c r="G28" s="245"/>
      <c r="H28" s="338"/>
      <c r="I28" s="243">
        <f>H28-G28</f>
        <v>0</v>
      </c>
      <c r="J28" s="236" t="e">
        <f>(H28-G28)/G28</f>
        <v>#DIV/0!</v>
      </c>
      <c r="K28" s="228"/>
      <c r="L28" s="245"/>
      <c r="M28" s="245"/>
      <c r="N28" s="245"/>
      <c r="O28" s="240"/>
    </row>
    <row r="29" spans="1:18" ht="21.6" customHeight="1" x14ac:dyDescent="0.3">
      <c r="A29" s="130" t="s">
        <v>57</v>
      </c>
      <c r="B29" s="239" t="s">
        <v>58</v>
      </c>
      <c r="C29" s="227"/>
      <c r="D29" s="245">
        <v>461.35</v>
      </c>
      <c r="E29" s="245">
        <v>425</v>
      </c>
      <c r="F29" s="245"/>
      <c r="G29" s="245"/>
      <c r="H29" s="338"/>
      <c r="I29" s="243">
        <f t="shared" ref="I29:I32" si="9">H29-G29</f>
        <v>0</v>
      </c>
      <c r="J29" s="236" t="e">
        <f t="shared" ref="J29:J32" si="10">(H29-G29)/G29</f>
        <v>#DIV/0!</v>
      </c>
      <c r="K29" s="228"/>
      <c r="L29" s="245"/>
      <c r="M29" s="245"/>
      <c r="N29" s="245"/>
      <c r="O29" s="240"/>
    </row>
    <row r="30" spans="1:18" ht="21.6" customHeight="1" x14ac:dyDescent="0.3">
      <c r="A30" s="130" t="s">
        <v>59</v>
      </c>
      <c r="B30" s="239" t="s">
        <v>60</v>
      </c>
      <c r="C30" s="227"/>
      <c r="D30" s="245">
        <v>977.79</v>
      </c>
      <c r="E30" s="245">
        <v>977.64</v>
      </c>
      <c r="F30" s="245">
        <v>964.01</v>
      </c>
      <c r="G30" s="245">
        <v>973.14666666666653</v>
      </c>
      <c r="H30" s="338">
        <v>973</v>
      </c>
      <c r="I30" s="243">
        <f t="shared" si="9"/>
        <v>-0.14666666666653327</v>
      </c>
      <c r="J30" s="236">
        <f t="shared" si="10"/>
        <v>-1.507138355299646E-4</v>
      </c>
      <c r="K30" s="228"/>
      <c r="L30" s="245"/>
      <c r="M30" s="245"/>
      <c r="N30" s="245"/>
      <c r="O30" s="240"/>
    </row>
    <row r="31" spans="1:18" ht="21.6" customHeight="1" x14ac:dyDescent="0.3">
      <c r="A31" s="130" t="s">
        <v>61</v>
      </c>
      <c r="B31" s="239" t="s">
        <v>62</v>
      </c>
      <c r="C31" s="227"/>
      <c r="D31" s="245">
        <v>33.01</v>
      </c>
      <c r="E31" s="245">
        <v>19.63</v>
      </c>
      <c r="F31" s="245">
        <v>14.71</v>
      </c>
      <c r="G31" s="245">
        <v>22.45</v>
      </c>
      <c r="H31" s="338">
        <v>22</v>
      </c>
      <c r="I31" s="243">
        <f t="shared" si="9"/>
        <v>-0.44999999999999929</v>
      </c>
      <c r="J31" s="236">
        <f t="shared" si="10"/>
        <v>-2.0044543429844068E-2</v>
      </c>
      <c r="K31" s="228"/>
      <c r="L31" s="245"/>
      <c r="M31" s="245"/>
      <c r="N31" s="245"/>
      <c r="O31" s="240"/>
    </row>
    <row r="32" spans="1:18" ht="21.6" customHeight="1" x14ac:dyDescent="0.3">
      <c r="A32" s="130" t="s">
        <v>63</v>
      </c>
      <c r="B32" s="239" t="s">
        <v>64</v>
      </c>
      <c r="C32" s="238"/>
      <c r="D32" s="245"/>
      <c r="E32" s="245">
        <v>216.02</v>
      </c>
      <c r="F32" s="245"/>
      <c r="G32" s="245">
        <v>115</v>
      </c>
      <c r="H32" s="338">
        <v>115</v>
      </c>
      <c r="I32" s="243">
        <f t="shared" si="9"/>
        <v>0</v>
      </c>
      <c r="J32" s="236">
        <f t="shared" si="10"/>
        <v>0</v>
      </c>
      <c r="K32" s="245"/>
      <c r="L32" s="245"/>
      <c r="M32" s="245"/>
      <c r="N32" s="245"/>
      <c r="O32" s="240"/>
    </row>
    <row r="33" spans="1:15" ht="21.6" customHeight="1" x14ac:dyDescent="0.3">
      <c r="A33" s="130" t="s">
        <v>65</v>
      </c>
      <c r="B33" s="239" t="s">
        <v>66</v>
      </c>
      <c r="C33" s="238"/>
      <c r="D33" s="245">
        <v>822.6</v>
      </c>
      <c r="E33" s="245">
        <v>1966.38</v>
      </c>
      <c r="F33" s="245">
        <v>1692.8600000000001</v>
      </c>
      <c r="G33" s="245">
        <v>1700</v>
      </c>
      <c r="H33" s="338">
        <v>1700</v>
      </c>
      <c r="I33" s="243">
        <f t="shared" si="7"/>
        <v>0</v>
      </c>
      <c r="J33" s="236">
        <f t="shared" si="8"/>
        <v>0</v>
      </c>
      <c r="K33" s="245"/>
      <c r="L33" s="245"/>
      <c r="M33" s="245"/>
      <c r="N33" s="245"/>
      <c r="O33" s="240"/>
    </row>
    <row r="34" spans="1:15" ht="21.6" customHeight="1" x14ac:dyDescent="0.3">
      <c r="A34" s="130" t="s">
        <v>67</v>
      </c>
      <c r="B34" s="239" t="s">
        <v>68</v>
      </c>
      <c r="C34" s="238"/>
      <c r="D34" s="245">
        <v>70.739999999999995</v>
      </c>
      <c r="E34" s="245">
        <v>77.100000000000009</v>
      </c>
      <c r="F34" s="245">
        <v>188.94</v>
      </c>
      <c r="G34" s="245">
        <v>100</v>
      </c>
      <c r="H34" s="338">
        <v>100</v>
      </c>
      <c r="I34" s="243">
        <f t="shared" si="7"/>
        <v>0</v>
      </c>
      <c r="J34" s="236">
        <f t="shared" si="8"/>
        <v>0</v>
      </c>
      <c r="K34" s="245"/>
      <c r="L34" s="245"/>
      <c r="M34" s="245"/>
      <c r="N34" s="245"/>
      <c r="O34" s="240"/>
    </row>
    <row r="35" spans="1:15" ht="21.6" customHeight="1" x14ac:dyDescent="0.3">
      <c r="A35" s="130" t="s">
        <v>69</v>
      </c>
      <c r="B35" s="239" t="s">
        <v>70</v>
      </c>
      <c r="C35" s="238"/>
      <c r="D35" s="245"/>
      <c r="E35" s="245"/>
      <c r="F35" s="245">
        <v>25.45</v>
      </c>
      <c r="G35" s="245">
        <v>25</v>
      </c>
      <c r="H35" s="338">
        <v>25</v>
      </c>
      <c r="I35" s="243">
        <f t="shared" si="7"/>
        <v>0</v>
      </c>
      <c r="J35" s="236">
        <f t="shared" si="8"/>
        <v>0</v>
      </c>
      <c r="K35" s="245"/>
      <c r="L35" s="245"/>
      <c r="M35" s="245"/>
      <c r="N35" s="245"/>
      <c r="O35" s="240"/>
    </row>
    <row r="36" spans="1:15" ht="21.6" customHeight="1" x14ac:dyDescent="0.3">
      <c r="A36" s="130" t="s">
        <v>71</v>
      </c>
      <c r="B36" s="239" t="s">
        <v>72</v>
      </c>
      <c r="C36" s="238"/>
      <c r="D36" s="245">
        <v>5.69</v>
      </c>
      <c r="E36" s="245">
        <v>5.13</v>
      </c>
      <c r="F36" s="245">
        <v>28.34</v>
      </c>
      <c r="G36" s="245">
        <v>30</v>
      </c>
      <c r="H36" s="338">
        <v>30</v>
      </c>
      <c r="I36" s="243">
        <f t="shared" si="7"/>
        <v>0</v>
      </c>
      <c r="J36" s="236">
        <f t="shared" si="8"/>
        <v>0</v>
      </c>
      <c r="K36" s="245"/>
      <c r="L36" s="245"/>
      <c r="M36" s="245"/>
      <c r="N36" s="245"/>
      <c r="O36" s="240"/>
    </row>
    <row r="37" spans="1:15" ht="21.6" customHeight="1" x14ac:dyDescent="0.3">
      <c r="A37" s="130">
        <v>732215</v>
      </c>
      <c r="B37" s="239" t="s">
        <v>73</v>
      </c>
      <c r="C37" s="238"/>
      <c r="D37" s="245"/>
      <c r="E37" s="245"/>
      <c r="F37" s="245"/>
      <c r="G37" s="245">
        <v>300</v>
      </c>
      <c r="H37" s="338">
        <v>300</v>
      </c>
      <c r="I37" s="243">
        <f t="shared" ref="I37" si="11">H37-G37</f>
        <v>0</v>
      </c>
      <c r="J37" s="236">
        <f t="shared" ref="J37:J38" si="12">(H37-G37)/G37</f>
        <v>0</v>
      </c>
      <c r="K37" s="245"/>
      <c r="L37" s="245"/>
      <c r="M37" s="245"/>
      <c r="N37" s="245"/>
      <c r="O37" s="240"/>
    </row>
    <row r="38" spans="1:15" ht="21.6" customHeight="1" x14ac:dyDescent="0.3">
      <c r="A38" s="130">
        <v>752100</v>
      </c>
      <c r="B38" s="239" t="s">
        <v>74</v>
      </c>
      <c r="C38" s="238"/>
      <c r="D38" s="245"/>
      <c r="E38" s="245"/>
      <c r="F38" s="245"/>
      <c r="G38" s="245">
        <v>500</v>
      </c>
      <c r="H38" s="338">
        <v>750</v>
      </c>
      <c r="I38" s="243">
        <f>H38-G38</f>
        <v>250</v>
      </c>
      <c r="J38" s="236">
        <f t="shared" si="12"/>
        <v>0.5</v>
      </c>
      <c r="K38" s="245"/>
      <c r="L38" s="245"/>
      <c r="M38" s="245"/>
      <c r="N38" s="245"/>
      <c r="O38" s="240"/>
    </row>
    <row r="39" spans="1:15" ht="21.6" customHeight="1" x14ac:dyDescent="0.3">
      <c r="A39" s="130"/>
      <c r="B39" s="239"/>
      <c r="C39" s="238"/>
      <c r="D39" s="245"/>
      <c r="E39" s="245"/>
      <c r="F39" s="245"/>
      <c r="G39" s="245"/>
      <c r="H39" s="338"/>
      <c r="I39" s="243">
        <f t="shared" si="7"/>
        <v>0</v>
      </c>
      <c r="J39" s="236" t="e">
        <f t="shared" si="8"/>
        <v>#DIV/0!</v>
      </c>
      <c r="K39" s="245"/>
      <c r="L39" s="245"/>
      <c r="M39" s="245"/>
      <c r="N39" s="245"/>
      <c r="O39" s="240"/>
    </row>
    <row r="40" spans="1:15" ht="21.6" customHeight="1" x14ac:dyDescent="0.3">
      <c r="A40" s="130"/>
      <c r="B40" s="239"/>
      <c r="C40" s="238"/>
      <c r="D40" s="245"/>
      <c r="E40" s="245"/>
      <c r="F40" s="245"/>
      <c r="G40" s="245"/>
      <c r="H40" s="338"/>
      <c r="I40" s="243">
        <f t="shared" si="7"/>
        <v>0</v>
      </c>
      <c r="J40" s="236" t="e">
        <f t="shared" si="8"/>
        <v>#DIV/0!</v>
      </c>
      <c r="K40" s="245"/>
      <c r="L40" s="245"/>
      <c r="M40" s="245"/>
      <c r="N40" s="245"/>
      <c r="O40" s="240"/>
    </row>
    <row r="41" spans="1:15" ht="14.4" thickBot="1" x14ac:dyDescent="0.35">
      <c r="A41" s="115"/>
      <c r="B41" s="167" t="s">
        <v>75</v>
      </c>
      <c r="C41" s="175"/>
      <c r="D41" s="168">
        <f>SUM(D22:D39)</f>
        <v>2806.3599999999997</v>
      </c>
      <c r="E41" s="168">
        <f>SUM(E22:E39)</f>
        <v>4902.0300000000007</v>
      </c>
      <c r="F41" s="168">
        <f>SUM(F22:F39)</f>
        <v>4338.93</v>
      </c>
      <c r="G41" s="168">
        <f>SUM(G22:G39)</f>
        <v>4465.5966666666664</v>
      </c>
      <c r="H41" s="339">
        <f>SUM(H22:H39)</f>
        <v>4715</v>
      </c>
      <c r="I41" s="321">
        <f>H41-G41</f>
        <v>249.40333333333365</v>
      </c>
      <c r="J41" s="229">
        <f t="shared" si="8"/>
        <v>5.5849946143815124E-2</v>
      </c>
      <c r="K41" s="168">
        <f>SUM(K22:K39)</f>
        <v>1000</v>
      </c>
      <c r="L41" s="168">
        <f>SUM(L22:L39)</f>
        <v>0</v>
      </c>
      <c r="M41" s="168">
        <f>SUM(M22:M39)</f>
        <v>0</v>
      </c>
      <c r="N41" s="229">
        <f>((SUM(N22:N40)/H41))</f>
        <v>2.9692470837751856E-2</v>
      </c>
      <c r="O41" s="182"/>
    </row>
    <row r="42" spans="1:15" ht="14.4" thickBot="1" x14ac:dyDescent="0.35">
      <c r="A42" s="171"/>
      <c r="B42" s="178" t="s">
        <v>76</v>
      </c>
      <c r="C42" s="179"/>
      <c r="D42" s="180">
        <f>D41+D19</f>
        <v>2806.3599999999997</v>
      </c>
      <c r="E42" s="180">
        <f>E41+E19</f>
        <v>4902.0300000000007</v>
      </c>
      <c r="F42" s="180">
        <f t="shared" ref="F42:H42" si="13">F41+F19</f>
        <v>4338.93</v>
      </c>
      <c r="G42" s="180">
        <f>G41+G19</f>
        <v>4465.5966666666664</v>
      </c>
      <c r="H42" s="340">
        <f t="shared" si="13"/>
        <v>4715</v>
      </c>
      <c r="I42" s="180">
        <f>H42-G42</f>
        <v>249.40333333333365</v>
      </c>
      <c r="J42" s="257">
        <f>(H42-G42)/G42</f>
        <v>5.5849946143815124E-2</v>
      </c>
      <c r="K42" s="180">
        <f>K19+K41</f>
        <v>1000</v>
      </c>
      <c r="L42" s="180">
        <f>L19+L41</f>
        <v>0</v>
      </c>
      <c r="M42" s="180">
        <f>M19+M41</f>
        <v>0</v>
      </c>
      <c r="N42" s="180">
        <f>N19+N41</f>
        <v>2.9692470837751856E-2</v>
      </c>
      <c r="O42" s="181"/>
    </row>
    <row r="43" spans="1:15" ht="14.4" thickBot="1" x14ac:dyDescent="0.35">
      <c r="A43" s="171"/>
      <c r="B43" s="334" t="s">
        <v>77</v>
      </c>
      <c r="C43" s="335"/>
      <c r="D43" s="322">
        <v>73617</v>
      </c>
      <c r="E43" s="322">
        <v>76760</v>
      </c>
      <c r="F43" s="322">
        <v>70227</v>
      </c>
      <c r="G43" s="322">
        <v>56100</v>
      </c>
      <c r="H43" s="341">
        <v>124325</v>
      </c>
      <c r="I43" s="173"/>
      <c r="J43" s="174"/>
      <c r="K43" s="173"/>
      <c r="L43" s="173"/>
      <c r="M43" s="173"/>
      <c r="N43" s="173"/>
      <c r="O43" s="182"/>
    </row>
    <row r="44" spans="1:15" ht="14.4" thickBot="1" x14ac:dyDescent="0.35">
      <c r="A44" s="171"/>
      <c r="B44" s="336" t="s">
        <v>78</v>
      </c>
      <c r="C44" s="337"/>
      <c r="D44" s="322">
        <v>5400</v>
      </c>
      <c r="E44" s="322">
        <v>5300</v>
      </c>
      <c r="F44" s="322">
        <v>3900</v>
      </c>
      <c r="G44" s="322">
        <v>3315</v>
      </c>
      <c r="H44" s="341">
        <v>4715</v>
      </c>
      <c r="I44" s="158"/>
      <c r="J44" s="172"/>
      <c r="K44" s="158"/>
      <c r="L44" s="158"/>
      <c r="M44" s="158"/>
      <c r="N44" s="158"/>
      <c r="O44" s="182"/>
    </row>
    <row r="45" spans="1:15" ht="14.4" thickBot="1" x14ac:dyDescent="0.35">
      <c r="A45" s="171"/>
      <c r="B45" s="123" t="s">
        <v>79</v>
      </c>
      <c r="C45" s="95"/>
      <c r="D45" s="360">
        <f>D43-D13</f>
        <v>0</v>
      </c>
      <c r="E45" s="360">
        <f t="shared" ref="E45:F45" si="14">E43-E13</f>
        <v>-10000.009999999995</v>
      </c>
      <c r="F45" s="360">
        <f t="shared" si="14"/>
        <v>0</v>
      </c>
      <c r="G45" s="360">
        <f>G43-G13</f>
        <v>-19500</v>
      </c>
      <c r="H45" s="361">
        <f>H43-H13</f>
        <v>0</v>
      </c>
      <c r="I45" s="158"/>
      <c r="J45" s="172"/>
      <c r="K45" s="158"/>
      <c r="L45" s="158"/>
      <c r="M45" s="158"/>
      <c r="N45" s="158"/>
      <c r="O45" s="306" t="s">
        <v>80</v>
      </c>
    </row>
    <row r="46" spans="1:15" ht="14.4" thickBot="1" x14ac:dyDescent="0.35">
      <c r="A46" s="102"/>
      <c r="B46" s="123" t="s">
        <v>81</v>
      </c>
      <c r="C46" s="95"/>
      <c r="D46" s="360">
        <f>D44-D42</f>
        <v>2593.6400000000003</v>
      </c>
      <c r="E46" s="360">
        <f>E44-E42</f>
        <v>397.96999999999935</v>
      </c>
      <c r="F46" s="360">
        <f t="shared" ref="F46:G46" si="15">F44-F42</f>
        <v>-438.93000000000029</v>
      </c>
      <c r="G46" s="360">
        <f t="shared" si="15"/>
        <v>-1150.5966666666664</v>
      </c>
      <c r="H46" s="361">
        <f>H44-H42</f>
        <v>0</v>
      </c>
      <c r="I46" s="158"/>
      <c r="J46" s="172"/>
      <c r="K46" s="158"/>
      <c r="L46" s="158"/>
      <c r="M46" s="158"/>
      <c r="N46" s="158"/>
      <c r="O46" s="306" t="s">
        <v>80</v>
      </c>
    </row>
    <row r="48" spans="1:15" x14ac:dyDescent="0.3">
      <c r="A48" s="141" t="s">
        <v>82</v>
      </c>
      <c r="B48" s="142"/>
      <c r="C48" s="142"/>
      <c r="D48" s="142"/>
      <c r="E48" s="142"/>
      <c r="F48" s="142"/>
      <c r="G48" s="142"/>
      <c r="H48" s="142"/>
      <c r="I48" s="142"/>
      <c r="J48" s="142"/>
      <c r="L48" s="388" t="s">
        <v>83</v>
      </c>
      <c r="M48" s="389"/>
      <c r="N48" s="390"/>
    </row>
    <row r="49" spans="1:14" ht="41.4" x14ac:dyDescent="0.3">
      <c r="A49" s="140"/>
      <c r="B49" s="134" t="s">
        <v>36</v>
      </c>
      <c r="C49" s="107"/>
      <c r="D49" s="366" t="s">
        <v>37</v>
      </c>
      <c r="E49" s="366" t="s">
        <v>38</v>
      </c>
      <c r="F49" s="366" t="s">
        <v>39</v>
      </c>
      <c r="G49" s="363" t="s">
        <v>40</v>
      </c>
      <c r="H49" s="364" t="s">
        <v>41</v>
      </c>
      <c r="I49" s="363" t="s">
        <v>16</v>
      </c>
      <c r="J49" s="108" t="s">
        <v>11</v>
      </c>
      <c r="L49" s="155"/>
      <c r="M49" s="155" t="s">
        <v>84</v>
      </c>
      <c r="N49" s="155" t="s">
        <v>85</v>
      </c>
    </row>
    <row r="50" spans="1:14" x14ac:dyDescent="0.3">
      <c r="A50" s="241"/>
      <c r="B50" s="239" t="s">
        <v>86</v>
      </c>
      <c r="C50" s="238"/>
      <c r="D50" s="245"/>
      <c r="E50" s="245"/>
      <c r="F50" s="245">
        <v>12000</v>
      </c>
      <c r="G50" s="245">
        <v>12000</v>
      </c>
      <c r="H50" s="245">
        <v>12000</v>
      </c>
      <c r="I50" s="243">
        <f>H50-G50</f>
        <v>0</v>
      </c>
      <c r="J50" s="246">
        <f>(H50-G50)/G50</f>
        <v>0</v>
      </c>
      <c r="L50" s="5" t="s">
        <v>87</v>
      </c>
      <c r="M50" s="5">
        <v>10</v>
      </c>
      <c r="N50" s="5">
        <v>0</v>
      </c>
    </row>
    <row r="51" spans="1:14" x14ac:dyDescent="0.3">
      <c r="A51" s="241"/>
      <c r="B51" s="239" t="s">
        <v>88</v>
      </c>
      <c r="C51" s="238"/>
      <c r="D51" s="245">
        <v>7150</v>
      </c>
      <c r="E51" s="245">
        <v>7150</v>
      </c>
      <c r="F51" s="245">
        <v>7150</v>
      </c>
      <c r="G51" s="245">
        <v>7150</v>
      </c>
      <c r="H51" s="245">
        <v>7150</v>
      </c>
      <c r="I51" s="243">
        <f>H51-G51</f>
        <v>0</v>
      </c>
      <c r="J51" s="246">
        <f>(H51-G51)/G51</f>
        <v>0</v>
      </c>
      <c r="K51" s="324"/>
      <c r="L51" s="5" t="s">
        <v>89</v>
      </c>
      <c r="M51" s="5"/>
      <c r="N51" s="5"/>
    </row>
    <row r="52" spans="1:14" x14ac:dyDescent="0.3">
      <c r="L52" s="124" t="s">
        <v>90</v>
      </c>
      <c r="M52" s="124">
        <f>SUM(M50:M51)</f>
        <v>10</v>
      </c>
      <c r="N52" s="124">
        <f>SUM(N50:N51)</f>
        <v>0</v>
      </c>
    </row>
  </sheetData>
  <mergeCells count="15">
    <mergeCell ref="O3:O4"/>
    <mergeCell ref="A5:O5"/>
    <mergeCell ref="A9:O9"/>
    <mergeCell ref="A14:O14"/>
    <mergeCell ref="L48:N48"/>
    <mergeCell ref="A3:A4"/>
    <mergeCell ref="B3:B4"/>
    <mergeCell ref="C3:C4"/>
    <mergeCell ref="D3:D4"/>
    <mergeCell ref="J3:J4"/>
    <mergeCell ref="K3:M3"/>
    <mergeCell ref="N3:N4"/>
    <mergeCell ref="E3:E4"/>
    <mergeCell ref="F3:F4"/>
    <mergeCell ref="G3:G4"/>
  </mergeCells>
  <conditionalFormatting sqref="D45:H46">
    <cfRule type="cellIs" dxfId="1" priority="2" operator="between">
      <formula>-999999999999999000</formula>
      <formula>-0.0000000001</formula>
    </cfRule>
    <cfRule type="cellIs" dxfId="0" priority="1" operator="between">
      <formula>0</formula>
      <formula>999999999999999000000</formula>
    </cfRule>
  </conditionalFormatting>
  <pageMargins left="0.25" right="0.25" top="0.67708333333333304" bottom="0.35416666666666702" header="0.3" footer="0.3"/>
  <pageSetup paperSize="5" scale="50" orientation="landscape" r:id="rId1"/>
  <headerFooter>
    <oddHeader>&amp;L&amp;"Calibri,Bold"&amp;24&amp;K00-046DRAFT&amp;C&amp;"Calibri,Bold"&amp;A</oddHeader>
    <oddFooter>&amp;Rprinted:  &amp;D&amp;T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3"/>
  <sheetViews>
    <sheetView topLeftCell="A2" workbookViewId="0">
      <selection sqref="A1:L1048576"/>
    </sheetView>
  </sheetViews>
  <sheetFormatPr defaultRowHeight="15.6" x14ac:dyDescent="0.3"/>
  <cols>
    <col min="1" max="1" width="35.44140625" style="260" bestFit="1" customWidth="1"/>
    <col min="2" max="2" width="68.33203125" style="260" bestFit="1" customWidth="1"/>
    <col min="3" max="8" width="7.33203125" style="260" hidden="1" customWidth="1"/>
    <col min="9" max="12" width="7.33203125" style="260" bestFit="1" customWidth="1"/>
    <col min="13" max="15" width="10.109375" style="261" customWidth="1"/>
    <col min="16" max="16" width="10.109375" style="262" customWidth="1"/>
    <col min="17" max="17" width="12.6640625" style="263" customWidth="1"/>
    <col min="18" max="18" width="9.109375" style="260"/>
    <col min="19" max="19" width="24.6640625" style="260" bestFit="1" customWidth="1"/>
  </cols>
  <sheetData>
    <row r="1" spans="1:19" x14ac:dyDescent="0.3">
      <c r="B1" s="259" t="s">
        <v>91</v>
      </c>
    </row>
    <row r="2" spans="1:19" ht="62.4" x14ac:dyDescent="0.3">
      <c r="B2" s="264" t="s">
        <v>92</v>
      </c>
      <c r="C2" s="265" t="s">
        <v>93</v>
      </c>
      <c r="D2" s="265" t="s">
        <v>94</v>
      </c>
      <c r="E2" s="265" t="s">
        <v>95</v>
      </c>
      <c r="F2" s="265" t="s">
        <v>96</v>
      </c>
      <c r="G2" s="265" t="s">
        <v>97</v>
      </c>
      <c r="H2" s="265" t="s">
        <v>98</v>
      </c>
      <c r="I2" s="266" t="s">
        <v>99</v>
      </c>
      <c r="J2" s="266" t="s">
        <v>100</v>
      </c>
      <c r="K2" s="266" t="s">
        <v>101</v>
      </c>
      <c r="L2" s="266" t="s">
        <v>102</v>
      </c>
      <c r="M2" s="266" t="s">
        <v>103</v>
      </c>
      <c r="N2" s="266" t="s">
        <v>104</v>
      </c>
      <c r="O2" s="266" t="s">
        <v>105</v>
      </c>
      <c r="P2" s="266" t="s">
        <v>106</v>
      </c>
      <c r="Q2" s="267" t="s">
        <v>107</v>
      </c>
      <c r="R2" s="267" t="s">
        <v>108</v>
      </c>
      <c r="S2" s="267" t="s">
        <v>109</v>
      </c>
    </row>
    <row r="3" spans="1:19" x14ac:dyDescent="0.3">
      <c r="A3" s="294" t="s">
        <v>110</v>
      </c>
      <c r="B3" s="268" t="s">
        <v>111</v>
      </c>
      <c r="C3" s="268">
        <v>300</v>
      </c>
      <c r="D3" s="268">
        <v>260</v>
      </c>
      <c r="E3" s="268">
        <v>231</v>
      </c>
      <c r="F3" s="268">
        <v>192</v>
      </c>
      <c r="G3" s="268">
        <v>186</v>
      </c>
      <c r="H3" s="268">
        <v>192</v>
      </c>
      <c r="I3" s="268">
        <v>204</v>
      </c>
      <c r="J3" s="268">
        <v>230</v>
      </c>
      <c r="K3" s="268">
        <v>268</v>
      </c>
      <c r="L3" s="268">
        <v>291</v>
      </c>
      <c r="M3" s="269">
        <f t="shared" ref="M3:M47" si="0">(L3/K3)-1</f>
        <v>8.582089552238803E-2</v>
      </c>
      <c r="N3" s="269">
        <f t="shared" ref="N3:N47" si="1">(L3/J3)-1</f>
        <v>0.26521739130434785</v>
      </c>
      <c r="O3" s="269">
        <f t="shared" ref="O3:O47" si="2">(L3/I3)-1</f>
        <v>0.42647058823529416</v>
      </c>
      <c r="P3" s="270">
        <f t="shared" ref="P3:P34" si="3">(L3/I3)^(1/4)-1</f>
        <v>9.2862956379385908E-2</v>
      </c>
      <c r="Q3" s="271">
        <f>AVERAGE(I3:L3)</f>
        <v>248.25</v>
      </c>
      <c r="R3" s="271">
        <f>_xlfn.RANK.AVG(Q3,$Q$3:$Q$48)</f>
        <v>21</v>
      </c>
      <c r="S3" s="272">
        <f>L3*(1+P3)</f>
        <v>318.02312030640132</v>
      </c>
    </row>
    <row r="4" spans="1:19" x14ac:dyDescent="0.3">
      <c r="A4" s="294" t="s">
        <v>110</v>
      </c>
      <c r="B4" s="268" t="s">
        <v>112</v>
      </c>
      <c r="C4" s="268">
        <v>120</v>
      </c>
      <c r="D4" s="268">
        <v>120</v>
      </c>
      <c r="E4" s="268">
        <v>137</v>
      </c>
      <c r="F4" s="268">
        <v>126</v>
      </c>
      <c r="G4" s="268">
        <v>109</v>
      </c>
      <c r="H4" s="268">
        <v>109</v>
      </c>
      <c r="I4" s="268">
        <v>114</v>
      </c>
      <c r="J4" s="268">
        <v>131</v>
      </c>
      <c r="K4" s="268">
        <v>151</v>
      </c>
      <c r="L4" s="268">
        <v>151</v>
      </c>
      <c r="M4" s="269">
        <f t="shared" si="0"/>
        <v>0</v>
      </c>
      <c r="N4" s="269">
        <f t="shared" si="1"/>
        <v>0.15267175572519087</v>
      </c>
      <c r="O4" s="269">
        <f t="shared" si="2"/>
        <v>0.32456140350877183</v>
      </c>
      <c r="P4" s="270">
        <f t="shared" si="3"/>
        <v>7.2798169933256052E-2</v>
      </c>
      <c r="Q4" s="271">
        <f t="shared" ref="Q4:Q55" si="4">AVERAGE(I4:L4)</f>
        <v>136.75</v>
      </c>
      <c r="R4" s="271">
        <f t="shared" ref="R4:R48" si="5">_xlfn.RANK.AVG(Q4,$Q$3:$Q$48)</f>
        <v>27</v>
      </c>
      <c r="S4" s="272">
        <f t="shared" ref="S4:S13" si="6">L4*(1+P4)</f>
        <v>161.99252365992166</v>
      </c>
    </row>
    <row r="5" spans="1:19" x14ac:dyDescent="0.3">
      <c r="A5" s="294" t="s">
        <v>113</v>
      </c>
      <c r="B5" s="268" t="s">
        <v>114</v>
      </c>
      <c r="C5" s="268">
        <v>123</v>
      </c>
      <c r="D5" s="268">
        <v>131</v>
      </c>
      <c r="E5" s="268">
        <v>124</v>
      </c>
      <c r="F5" s="268">
        <v>153</v>
      </c>
      <c r="G5" s="268">
        <v>156</v>
      </c>
      <c r="H5" s="268">
        <v>169</v>
      </c>
      <c r="I5" s="268">
        <v>259</v>
      </c>
      <c r="J5" s="268">
        <v>321</v>
      </c>
      <c r="K5" s="268">
        <v>313</v>
      </c>
      <c r="L5" s="268">
        <v>333</v>
      </c>
      <c r="M5" s="269">
        <f t="shared" si="0"/>
        <v>6.3897763578274702E-2</v>
      </c>
      <c r="N5" s="269">
        <f t="shared" si="1"/>
        <v>3.7383177570093462E-2</v>
      </c>
      <c r="O5" s="269">
        <f t="shared" si="2"/>
        <v>0.28571428571428581</v>
      </c>
      <c r="P5" s="270">
        <f t="shared" si="3"/>
        <v>6.4844316803015944E-2</v>
      </c>
      <c r="Q5" s="271">
        <f t="shared" si="4"/>
        <v>306.5</v>
      </c>
      <c r="R5" s="271">
        <f t="shared" si="5"/>
        <v>15</v>
      </c>
      <c r="S5" s="272"/>
    </row>
    <row r="6" spans="1:19" x14ac:dyDescent="0.3">
      <c r="A6" s="294" t="s">
        <v>113</v>
      </c>
      <c r="B6" s="268" t="s">
        <v>115</v>
      </c>
      <c r="C6" s="268">
        <v>140</v>
      </c>
      <c r="D6" s="268">
        <v>147</v>
      </c>
      <c r="E6" s="268">
        <v>141</v>
      </c>
      <c r="F6" s="268">
        <v>172</v>
      </c>
      <c r="G6" s="268">
        <v>229</v>
      </c>
      <c r="H6" s="268">
        <v>230</v>
      </c>
      <c r="I6" s="268">
        <v>276</v>
      </c>
      <c r="J6" s="268">
        <v>303</v>
      </c>
      <c r="K6" s="268">
        <v>314</v>
      </c>
      <c r="L6" s="268">
        <v>350</v>
      </c>
      <c r="M6" s="269">
        <f t="shared" si="0"/>
        <v>0.11464968152866239</v>
      </c>
      <c r="N6" s="269">
        <f t="shared" si="1"/>
        <v>0.15511551155115511</v>
      </c>
      <c r="O6" s="269">
        <f t="shared" si="2"/>
        <v>0.26811594202898559</v>
      </c>
      <c r="P6" s="270">
        <f t="shared" si="3"/>
        <v>6.1181672077701865E-2</v>
      </c>
      <c r="Q6" s="271">
        <f t="shared" si="4"/>
        <v>310.75</v>
      </c>
      <c r="R6" s="271">
        <f t="shared" si="5"/>
        <v>14</v>
      </c>
      <c r="S6" s="272"/>
    </row>
    <row r="7" spans="1:19" x14ac:dyDescent="0.3">
      <c r="A7" s="294" t="s">
        <v>116</v>
      </c>
      <c r="B7" s="268" t="s">
        <v>117</v>
      </c>
      <c r="C7" s="268">
        <v>319</v>
      </c>
      <c r="D7" s="268">
        <v>321</v>
      </c>
      <c r="E7" s="268">
        <v>308</v>
      </c>
      <c r="F7" s="268">
        <v>306</v>
      </c>
      <c r="G7" s="268">
        <v>254</v>
      </c>
      <c r="H7" s="268">
        <v>267</v>
      </c>
      <c r="I7" s="268">
        <v>298</v>
      </c>
      <c r="J7" s="268">
        <v>374</v>
      </c>
      <c r="K7" s="268">
        <v>323</v>
      </c>
      <c r="L7" s="268">
        <v>373</v>
      </c>
      <c r="M7" s="269">
        <f t="shared" si="0"/>
        <v>0.15479876160990713</v>
      </c>
      <c r="N7" s="269">
        <f t="shared" si="1"/>
        <v>-2.673796791443861E-3</v>
      </c>
      <c r="O7" s="269">
        <f t="shared" si="2"/>
        <v>0.25167785234899331</v>
      </c>
      <c r="P7" s="270">
        <f t="shared" si="3"/>
        <v>5.7725907549939004E-2</v>
      </c>
      <c r="Q7" s="271">
        <f t="shared" si="4"/>
        <v>342</v>
      </c>
      <c r="R7" s="271">
        <f t="shared" si="5"/>
        <v>12</v>
      </c>
      <c r="S7" s="272"/>
    </row>
    <row r="8" spans="1:19" x14ac:dyDescent="0.3">
      <c r="A8" s="294" t="s">
        <v>110</v>
      </c>
      <c r="B8" s="268" t="s">
        <v>118</v>
      </c>
      <c r="C8" s="268">
        <v>428</v>
      </c>
      <c r="D8" s="268">
        <v>341</v>
      </c>
      <c r="E8" s="268">
        <v>301</v>
      </c>
      <c r="F8" s="268">
        <v>299</v>
      </c>
      <c r="G8" s="268">
        <v>280</v>
      </c>
      <c r="H8" s="268">
        <v>223</v>
      </c>
      <c r="I8" s="268">
        <v>247</v>
      </c>
      <c r="J8" s="268">
        <v>235</v>
      </c>
      <c r="K8" s="268">
        <v>286</v>
      </c>
      <c r="L8" s="268">
        <v>281</v>
      </c>
      <c r="M8" s="269">
        <f t="shared" si="0"/>
        <v>-1.7482517482517501E-2</v>
      </c>
      <c r="N8" s="269">
        <f t="shared" si="1"/>
        <v>0.19574468085106389</v>
      </c>
      <c r="O8" s="269">
        <f t="shared" si="2"/>
        <v>0.13765182186234814</v>
      </c>
      <c r="P8" s="270">
        <f t="shared" si="3"/>
        <v>3.276697429632458E-2</v>
      </c>
      <c r="Q8" s="271">
        <f t="shared" si="4"/>
        <v>262.25</v>
      </c>
      <c r="R8" s="271">
        <f t="shared" si="5"/>
        <v>19</v>
      </c>
      <c r="S8" s="272">
        <f t="shared" si="6"/>
        <v>290.20751977726718</v>
      </c>
    </row>
    <row r="9" spans="1:19" x14ac:dyDescent="0.3">
      <c r="A9" s="294" t="s">
        <v>113</v>
      </c>
      <c r="B9" s="268" t="s">
        <v>119</v>
      </c>
      <c r="C9" s="268">
        <v>288</v>
      </c>
      <c r="D9" s="268">
        <v>324</v>
      </c>
      <c r="E9" s="268">
        <v>340</v>
      </c>
      <c r="F9" s="268">
        <v>335</v>
      </c>
      <c r="G9" s="268">
        <v>328</v>
      </c>
      <c r="H9" s="268">
        <v>336</v>
      </c>
      <c r="I9" s="268">
        <v>377</v>
      </c>
      <c r="J9" s="268">
        <v>406</v>
      </c>
      <c r="K9" s="268">
        <v>416</v>
      </c>
      <c r="L9" s="268">
        <v>426</v>
      </c>
      <c r="M9" s="269">
        <f t="shared" si="0"/>
        <v>2.4038461538461453E-2</v>
      </c>
      <c r="N9" s="269">
        <f t="shared" si="1"/>
        <v>4.9261083743842304E-2</v>
      </c>
      <c r="O9" s="269">
        <f t="shared" si="2"/>
        <v>0.12997347480106103</v>
      </c>
      <c r="P9" s="270">
        <f t="shared" si="3"/>
        <v>3.1019934238013525E-2</v>
      </c>
      <c r="Q9" s="271">
        <f t="shared" si="4"/>
        <v>406.25</v>
      </c>
      <c r="R9" s="271">
        <f t="shared" si="5"/>
        <v>9</v>
      </c>
      <c r="S9" s="272"/>
    </row>
    <row r="10" spans="1:19" x14ac:dyDescent="0.3">
      <c r="A10" s="294" t="s">
        <v>113</v>
      </c>
      <c r="B10" s="268" t="s">
        <v>120</v>
      </c>
      <c r="C10" s="268">
        <v>451</v>
      </c>
      <c r="D10" s="268">
        <v>498</v>
      </c>
      <c r="E10" s="268">
        <v>538</v>
      </c>
      <c r="F10" s="268">
        <v>550</v>
      </c>
      <c r="G10" s="268">
        <v>533</v>
      </c>
      <c r="H10" s="268">
        <v>558</v>
      </c>
      <c r="I10" s="268">
        <v>614</v>
      </c>
      <c r="J10" s="268">
        <v>656</v>
      </c>
      <c r="K10" s="268">
        <v>690</v>
      </c>
      <c r="L10" s="268">
        <v>686</v>
      </c>
      <c r="M10" s="269">
        <f t="shared" si="0"/>
        <v>-5.7971014492753659E-3</v>
      </c>
      <c r="N10" s="269">
        <f t="shared" si="1"/>
        <v>4.57317073170731E-2</v>
      </c>
      <c r="O10" s="269">
        <f t="shared" si="2"/>
        <v>0.11726384364820852</v>
      </c>
      <c r="P10" s="270">
        <f t="shared" si="3"/>
        <v>2.8108467803842574E-2</v>
      </c>
      <c r="Q10" s="271">
        <f t="shared" si="4"/>
        <v>661.5</v>
      </c>
      <c r="R10" s="271">
        <f t="shared" si="5"/>
        <v>1</v>
      </c>
      <c r="S10" s="272"/>
    </row>
    <row r="11" spans="1:19" x14ac:dyDescent="0.3">
      <c r="A11" s="294" t="s">
        <v>110</v>
      </c>
      <c r="B11" s="268" t="s">
        <v>121</v>
      </c>
      <c r="C11" s="268">
        <v>549</v>
      </c>
      <c r="D11" s="268">
        <v>577</v>
      </c>
      <c r="E11" s="268">
        <v>621</v>
      </c>
      <c r="F11" s="268">
        <v>586</v>
      </c>
      <c r="G11" s="268">
        <v>602</v>
      </c>
      <c r="H11" s="268">
        <v>578</v>
      </c>
      <c r="I11" s="268">
        <v>536</v>
      </c>
      <c r="J11" s="268">
        <v>514</v>
      </c>
      <c r="K11" s="268">
        <v>539</v>
      </c>
      <c r="L11" s="268">
        <v>594</v>
      </c>
      <c r="M11" s="269">
        <f t="shared" si="0"/>
        <v>0.1020408163265305</v>
      </c>
      <c r="N11" s="269">
        <f t="shared" si="1"/>
        <v>0.15564202334630339</v>
      </c>
      <c r="O11" s="269">
        <f t="shared" si="2"/>
        <v>0.10820895522388052</v>
      </c>
      <c r="P11" s="270">
        <f t="shared" si="3"/>
        <v>2.6019025114206062E-2</v>
      </c>
      <c r="Q11" s="271">
        <f t="shared" si="4"/>
        <v>545.75</v>
      </c>
      <c r="R11" s="271">
        <f t="shared" si="5"/>
        <v>5</v>
      </c>
      <c r="S11" s="272">
        <f t="shared" si="6"/>
        <v>609.45530091783837</v>
      </c>
    </row>
    <row r="12" spans="1:19" x14ac:dyDescent="0.3">
      <c r="A12" s="294" t="s">
        <v>116</v>
      </c>
      <c r="B12" s="268" t="s">
        <v>122</v>
      </c>
      <c r="C12" s="268">
        <v>296</v>
      </c>
      <c r="D12" s="268">
        <v>306</v>
      </c>
      <c r="E12" s="268">
        <v>366</v>
      </c>
      <c r="F12" s="268">
        <v>393</v>
      </c>
      <c r="G12" s="268">
        <v>372</v>
      </c>
      <c r="H12" s="268">
        <v>367</v>
      </c>
      <c r="I12" s="268">
        <v>350</v>
      </c>
      <c r="J12" s="268">
        <v>332</v>
      </c>
      <c r="K12" s="268">
        <v>350</v>
      </c>
      <c r="L12" s="268">
        <v>373</v>
      </c>
      <c r="M12" s="269">
        <f t="shared" si="0"/>
        <v>6.5714285714285614E-2</v>
      </c>
      <c r="N12" s="269">
        <f t="shared" si="1"/>
        <v>0.12349397590361444</v>
      </c>
      <c r="O12" s="269">
        <f t="shared" si="2"/>
        <v>6.5714285714285614E-2</v>
      </c>
      <c r="P12" s="270">
        <f t="shared" si="3"/>
        <v>1.6038575340232564E-2</v>
      </c>
      <c r="Q12" s="271">
        <f t="shared" si="4"/>
        <v>351.25</v>
      </c>
      <c r="R12" s="271">
        <f t="shared" si="5"/>
        <v>11</v>
      </c>
      <c r="S12" s="272"/>
    </row>
    <row r="13" spans="1:19" x14ac:dyDescent="0.3">
      <c r="A13" s="294" t="s">
        <v>110</v>
      </c>
      <c r="B13" s="268" t="s">
        <v>123</v>
      </c>
      <c r="C13" s="268">
        <v>695</v>
      </c>
      <c r="D13" s="268">
        <v>612</v>
      </c>
      <c r="E13" s="268">
        <v>538</v>
      </c>
      <c r="F13" s="268">
        <v>505</v>
      </c>
      <c r="G13" s="268">
        <v>486</v>
      </c>
      <c r="H13" s="268">
        <v>487</v>
      </c>
      <c r="I13" s="268">
        <v>461</v>
      </c>
      <c r="J13" s="268">
        <v>446</v>
      </c>
      <c r="K13" s="268">
        <v>451</v>
      </c>
      <c r="L13" s="268">
        <v>480</v>
      </c>
      <c r="M13" s="269">
        <f t="shared" si="0"/>
        <v>6.4301552106430071E-2</v>
      </c>
      <c r="N13" s="269">
        <f t="shared" si="1"/>
        <v>7.623318385650224E-2</v>
      </c>
      <c r="O13" s="269">
        <f t="shared" si="2"/>
        <v>4.1214750542299283E-2</v>
      </c>
      <c r="P13" s="270">
        <f t="shared" si="3"/>
        <v>1.0148162083150947E-2</v>
      </c>
      <c r="Q13" s="271">
        <f t="shared" si="4"/>
        <v>459.5</v>
      </c>
      <c r="R13" s="271">
        <f t="shared" si="5"/>
        <v>8</v>
      </c>
      <c r="S13" s="272">
        <f t="shared" si="6"/>
        <v>484.87111779991244</v>
      </c>
    </row>
    <row r="14" spans="1:19" x14ac:dyDescent="0.3">
      <c r="A14" s="294" t="s">
        <v>116</v>
      </c>
      <c r="B14" s="268" t="s">
        <v>124</v>
      </c>
      <c r="C14" s="268">
        <v>183</v>
      </c>
      <c r="D14" s="268">
        <v>240</v>
      </c>
      <c r="E14" s="268">
        <v>233</v>
      </c>
      <c r="F14" s="268">
        <v>206</v>
      </c>
      <c r="G14" s="268">
        <v>202</v>
      </c>
      <c r="H14" s="268">
        <v>187</v>
      </c>
      <c r="I14" s="268">
        <v>178</v>
      </c>
      <c r="J14" s="268">
        <v>171</v>
      </c>
      <c r="K14" s="268">
        <v>156</v>
      </c>
      <c r="L14" s="268">
        <v>184</v>
      </c>
      <c r="M14" s="269">
        <f t="shared" si="0"/>
        <v>0.17948717948717952</v>
      </c>
      <c r="N14" s="269">
        <f t="shared" si="1"/>
        <v>7.6023391812865437E-2</v>
      </c>
      <c r="O14" s="269">
        <f t="shared" si="2"/>
        <v>3.3707865168539408E-2</v>
      </c>
      <c r="P14" s="270">
        <f t="shared" si="3"/>
        <v>8.3224928145910759E-3</v>
      </c>
      <c r="Q14" s="271">
        <f t="shared" si="4"/>
        <v>172.25</v>
      </c>
      <c r="R14" s="271">
        <f t="shared" si="5"/>
        <v>23</v>
      </c>
      <c r="S14" s="272"/>
    </row>
    <row r="15" spans="1:19" x14ac:dyDescent="0.3">
      <c r="A15" s="294" t="s">
        <v>113</v>
      </c>
      <c r="B15" s="268" t="s">
        <v>125</v>
      </c>
      <c r="C15" s="268">
        <v>344</v>
      </c>
      <c r="D15" s="268">
        <v>400</v>
      </c>
      <c r="E15" s="268">
        <v>434</v>
      </c>
      <c r="F15" s="268">
        <v>469</v>
      </c>
      <c r="G15" s="268">
        <v>500</v>
      </c>
      <c r="H15" s="268">
        <v>531</v>
      </c>
      <c r="I15" s="268">
        <v>529</v>
      </c>
      <c r="J15" s="268">
        <v>515</v>
      </c>
      <c r="K15" s="268">
        <v>517</v>
      </c>
      <c r="L15" s="268">
        <v>531</v>
      </c>
      <c r="M15" s="269">
        <f t="shared" si="0"/>
        <v>2.7079303675048294E-2</v>
      </c>
      <c r="N15" s="269">
        <f t="shared" si="1"/>
        <v>3.1067961165048619E-2</v>
      </c>
      <c r="O15" s="269">
        <f t="shared" si="2"/>
        <v>3.780718336483968E-3</v>
      </c>
      <c r="P15" s="270">
        <f t="shared" si="3"/>
        <v>9.43842485155999E-4</v>
      </c>
      <c r="Q15" s="271">
        <f t="shared" si="4"/>
        <v>523</v>
      </c>
      <c r="R15" s="271">
        <f t="shared" si="5"/>
        <v>6</v>
      </c>
      <c r="S15" s="272"/>
    </row>
    <row r="16" spans="1:19" x14ac:dyDescent="0.3">
      <c r="A16" s="294" t="s">
        <v>116</v>
      </c>
      <c r="B16" s="268" t="s">
        <v>126</v>
      </c>
      <c r="C16" s="268">
        <v>503</v>
      </c>
      <c r="D16" s="268">
        <v>483</v>
      </c>
      <c r="E16" s="268">
        <v>493</v>
      </c>
      <c r="F16" s="268">
        <v>478</v>
      </c>
      <c r="G16" s="268">
        <v>478</v>
      </c>
      <c r="H16" s="268">
        <v>501</v>
      </c>
      <c r="I16" s="268">
        <v>499</v>
      </c>
      <c r="J16" s="268">
        <v>488</v>
      </c>
      <c r="K16" s="268">
        <v>476</v>
      </c>
      <c r="L16" s="268">
        <v>498</v>
      </c>
      <c r="M16" s="269">
        <f t="shared" si="0"/>
        <v>4.6218487394958041E-2</v>
      </c>
      <c r="N16" s="269">
        <f t="shared" si="1"/>
        <v>2.0491803278688492E-2</v>
      </c>
      <c r="O16" s="269">
        <f t="shared" si="2"/>
        <v>-2.0040080160320661E-3</v>
      </c>
      <c r="P16" s="270">
        <f t="shared" si="3"/>
        <v>-5.013789492629428E-4</v>
      </c>
      <c r="Q16" s="271">
        <f t="shared" si="4"/>
        <v>490.25</v>
      </c>
      <c r="R16" s="271">
        <f t="shared" si="5"/>
        <v>7</v>
      </c>
      <c r="S16" s="272"/>
    </row>
    <row r="17" spans="1:19" x14ac:dyDescent="0.3">
      <c r="A17" s="294" t="s">
        <v>127</v>
      </c>
      <c r="B17" s="268" t="s">
        <v>128</v>
      </c>
      <c r="C17" s="268">
        <v>610</v>
      </c>
      <c r="D17" s="268">
        <v>658</v>
      </c>
      <c r="E17" s="268">
        <v>658</v>
      </c>
      <c r="F17" s="268">
        <v>642</v>
      </c>
      <c r="G17" s="268">
        <v>564</v>
      </c>
      <c r="H17" s="268">
        <v>617</v>
      </c>
      <c r="I17" s="268">
        <v>642</v>
      </c>
      <c r="J17" s="268">
        <v>670</v>
      </c>
      <c r="K17" s="268">
        <v>653</v>
      </c>
      <c r="L17" s="268">
        <v>640</v>
      </c>
      <c r="M17" s="269">
        <f t="shared" si="0"/>
        <v>-1.9908116385911168E-2</v>
      </c>
      <c r="N17" s="269">
        <f t="shared" si="1"/>
        <v>-4.4776119402985093E-2</v>
      </c>
      <c r="O17" s="269">
        <f t="shared" si="2"/>
        <v>-3.1152647975077885E-3</v>
      </c>
      <c r="P17" s="270">
        <f t="shared" si="3"/>
        <v>-7.7972768831613415E-4</v>
      </c>
      <c r="Q17" s="271">
        <f t="shared" si="4"/>
        <v>651.25</v>
      </c>
      <c r="R17" s="271">
        <f t="shared" si="5"/>
        <v>3</v>
      </c>
      <c r="S17" s="272"/>
    </row>
    <row r="18" spans="1:19" x14ac:dyDescent="0.3">
      <c r="A18" s="294" t="s">
        <v>113</v>
      </c>
      <c r="B18" s="268" t="s">
        <v>129</v>
      </c>
      <c r="C18" s="268">
        <v>140</v>
      </c>
      <c r="D18" s="268">
        <v>156</v>
      </c>
      <c r="E18" s="268">
        <v>162</v>
      </c>
      <c r="F18" s="268">
        <v>160</v>
      </c>
      <c r="G18" s="268">
        <v>179</v>
      </c>
      <c r="H18" s="268">
        <v>197</v>
      </c>
      <c r="I18" s="268">
        <v>205</v>
      </c>
      <c r="J18" s="268">
        <v>193</v>
      </c>
      <c r="K18" s="268">
        <v>181</v>
      </c>
      <c r="L18" s="268">
        <v>200</v>
      </c>
      <c r="M18" s="269">
        <f t="shared" si="0"/>
        <v>0.1049723756906078</v>
      </c>
      <c r="N18" s="269">
        <f t="shared" si="1"/>
        <v>3.6269430051813378E-2</v>
      </c>
      <c r="O18" s="269">
        <f t="shared" si="2"/>
        <v>-2.4390243902439046E-2</v>
      </c>
      <c r="P18" s="270">
        <f t="shared" si="3"/>
        <v>-6.1541383848350284E-3</v>
      </c>
      <c r="Q18" s="271">
        <f t="shared" si="4"/>
        <v>194.75</v>
      </c>
      <c r="R18" s="271">
        <f t="shared" si="5"/>
        <v>22</v>
      </c>
      <c r="S18" s="272"/>
    </row>
    <row r="19" spans="1:19" x14ac:dyDescent="0.3">
      <c r="A19" s="294" t="s">
        <v>127</v>
      </c>
      <c r="B19" s="268" t="s">
        <v>130</v>
      </c>
      <c r="C19" s="268">
        <v>348</v>
      </c>
      <c r="D19" s="268">
        <v>417</v>
      </c>
      <c r="E19" s="268">
        <v>408</v>
      </c>
      <c r="F19" s="268">
        <v>401</v>
      </c>
      <c r="G19" s="268">
        <v>405</v>
      </c>
      <c r="H19" s="268">
        <v>399</v>
      </c>
      <c r="I19" s="268">
        <v>390</v>
      </c>
      <c r="J19" s="268">
        <v>399</v>
      </c>
      <c r="K19" s="268">
        <v>396</v>
      </c>
      <c r="L19" s="268">
        <v>377</v>
      </c>
      <c r="M19" s="269">
        <f t="shared" si="0"/>
        <v>-4.7979797979798011E-2</v>
      </c>
      <c r="N19" s="269">
        <f t="shared" si="1"/>
        <v>-5.5137844611528819E-2</v>
      </c>
      <c r="O19" s="269">
        <f t="shared" si="2"/>
        <v>-3.3333333333333326E-2</v>
      </c>
      <c r="P19" s="270">
        <f t="shared" si="3"/>
        <v>-8.4395730717290451E-3</v>
      </c>
      <c r="Q19" s="271">
        <f t="shared" si="4"/>
        <v>390.5</v>
      </c>
      <c r="R19" s="271">
        <f t="shared" si="5"/>
        <v>10</v>
      </c>
      <c r="S19" s="272"/>
    </row>
    <row r="20" spans="1:19" x14ac:dyDescent="0.3">
      <c r="A20" s="294" t="s">
        <v>113</v>
      </c>
      <c r="B20" s="268" t="s">
        <v>131</v>
      </c>
      <c r="C20" s="268">
        <v>295</v>
      </c>
      <c r="D20" s="268">
        <v>344</v>
      </c>
      <c r="E20" s="268">
        <v>341</v>
      </c>
      <c r="F20" s="268">
        <v>305</v>
      </c>
      <c r="G20" s="268">
        <v>281</v>
      </c>
      <c r="H20" s="268">
        <v>275</v>
      </c>
      <c r="I20" s="268">
        <v>263</v>
      </c>
      <c r="J20" s="268">
        <v>261</v>
      </c>
      <c r="K20" s="268">
        <v>245</v>
      </c>
      <c r="L20" s="268">
        <v>235</v>
      </c>
      <c r="M20" s="269">
        <f t="shared" si="0"/>
        <v>-4.081632653061229E-2</v>
      </c>
      <c r="N20" s="269">
        <f t="shared" si="1"/>
        <v>-9.9616858237547845E-2</v>
      </c>
      <c r="O20" s="269">
        <f t="shared" si="2"/>
        <v>-0.10646387832699622</v>
      </c>
      <c r="P20" s="270">
        <f t="shared" si="3"/>
        <v>-2.774982845825702E-2</v>
      </c>
      <c r="Q20" s="271">
        <f t="shared" si="4"/>
        <v>251</v>
      </c>
      <c r="R20" s="271">
        <f t="shared" si="5"/>
        <v>20</v>
      </c>
      <c r="S20" s="272"/>
    </row>
    <row r="21" spans="1:19" x14ac:dyDescent="0.3">
      <c r="A21" s="294" t="s">
        <v>127</v>
      </c>
      <c r="B21" s="268" t="s">
        <v>132</v>
      </c>
      <c r="C21" s="268">
        <v>664</v>
      </c>
      <c r="D21" s="268">
        <v>683</v>
      </c>
      <c r="E21" s="268">
        <v>679</v>
      </c>
      <c r="F21" s="268">
        <v>698</v>
      </c>
      <c r="G21" s="268">
        <v>680</v>
      </c>
      <c r="H21" s="268">
        <v>683</v>
      </c>
      <c r="I21" s="268">
        <v>692</v>
      </c>
      <c r="J21" s="268">
        <v>671</v>
      </c>
      <c r="K21" s="268">
        <v>667</v>
      </c>
      <c r="L21" s="268">
        <v>613</v>
      </c>
      <c r="M21" s="269">
        <f t="shared" si="0"/>
        <v>-8.0959520239880067E-2</v>
      </c>
      <c r="N21" s="269">
        <f t="shared" si="1"/>
        <v>-8.6438152011922509E-2</v>
      </c>
      <c r="O21" s="269">
        <f t="shared" si="2"/>
        <v>-0.11416184971098264</v>
      </c>
      <c r="P21" s="270">
        <f t="shared" si="3"/>
        <v>-2.9850654516821229E-2</v>
      </c>
      <c r="Q21" s="271">
        <f t="shared" si="4"/>
        <v>660.75</v>
      </c>
      <c r="R21" s="271">
        <f t="shared" si="5"/>
        <v>2</v>
      </c>
      <c r="S21" s="272"/>
    </row>
    <row r="22" spans="1:19" x14ac:dyDescent="0.3">
      <c r="A22" s="294" t="s">
        <v>116</v>
      </c>
      <c r="B22" s="268" t="s">
        <v>133</v>
      </c>
      <c r="C22" s="268">
        <v>186</v>
      </c>
      <c r="D22" s="268">
        <v>203</v>
      </c>
      <c r="E22" s="268">
        <v>211</v>
      </c>
      <c r="F22" s="268">
        <v>242</v>
      </c>
      <c r="G22" s="268">
        <v>284</v>
      </c>
      <c r="H22" s="268">
        <v>306</v>
      </c>
      <c r="I22" s="268">
        <v>339</v>
      </c>
      <c r="J22" s="268">
        <v>330</v>
      </c>
      <c r="K22" s="268">
        <v>319</v>
      </c>
      <c r="L22" s="268">
        <v>299</v>
      </c>
      <c r="M22" s="269">
        <f t="shared" si="0"/>
        <v>-6.2695924764890276E-2</v>
      </c>
      <c r="N22" s="269">
        <f t="shared" si="1"/>
        <v>-9.3939393939393989E-2</v>
      </c>
      <c r="O22" s="269">
        <f t="shared" si="2"/>
        <v>-0.11799410029498525</v>
      </c>
      <c r="P22" s="270">
        <f t="shared" si="3"/>
        <v>-3.0901608952568105E-2</v>
      </c>
      <c r="Q22" s="271">
        <f t="shared" si="4"/>
        <v>321.75</v>
      </c>
      <c r="R22" s="271">
        <f t="shared" si="5"/>
        <v>13</v>
      </c>
      <c r="S22" s="272"/>
    </row>
    <row r="23" spans="1:19" x14ac:dyDescent="0.3">
      <c r="A23" s="294" t="s">
        <v>127</v>
      </c>
      <c r="B23" s="268" t="s">
        <v>134</v>
      </c>
      <c r="C23" s="268">
        <v>171</v>
      </c>
      <c r="D23" s="268">
        <v>159</v>
      </c>
      <c r="E23" s="268">
        <v>171</v>
      </c>
      <c r="F23" s="268">
        <v>187</v>
      </c>
      <c r="G23" s="268">
        <v>189</v>
      </c>
      <c r="H23" s="268">
        <v>187</v>
      </c>
      <c r="I23" s="268">
        <v>180</v>
      </c>
      <c r="J23" s="268">
        <v>172</v>
      </c>
      <c r="K23" s="268">
        <v>167</v>
      </c>
      <c r="L23" s="268">
        <v>157</v>
      </c>
      <c r="M23" s="269">
        <f t="shared" si="0"/>
        <v>-5.9880239520958112E-2</v>
      </c>
      <c r="N23" s="269">
        <f t="shared" si="1"/>
        <v>-8.7209302325581439E-2</v>
      </c>
      <c r="O23" s="269">
        <f t="shared" si="2"/>
        <v>-0.12777777777777777</v>
      </c>
      <c r="P23" s="270">
        <f t="shared" si="3"/>
        <v>-3.3600299181824056E-2</v>
      </c>
      <c r="Q23" s="271">
        <f t="shared" si="4"/>
        <v>169</v>
      </c>
      <c r="R23" s="271">
        <f t="shared" si="5"/>
        <v>24</v>
      </c>
      <c r="S23" s="272"/>
    </row>
    <row r="24" spans="1:19" x14ac:dyDescent="0.3">
      <c r="A24" s="294" t="s">
        <v>127</v>
      </c>
      <c r="B24" s="268" t="s">
        <v>135</v>
      </c>
      <c r="C24" s="268">
        <v>135</v>
      </c>
      <c r="D24" s="268">
        <v>148</v>
      </c>
      <c r="E24" s="268">
        <v>160</v>
      </c>
      <c r="F24" s="268">
        <v>183</v>
      </c>
      <c r="G24" s="268">
        <v>190</v>
      </c>
      <c r="H24" s="268">
        <v>151</v>
      </c>
      <c r="I24" s="268">
        <v>130</v>
      </c>
      <c r="J24" s="268">
        <v>133</v>
      </c>
      <c r="K24" s="268">
        <v>117</v>
      </c>
      <c r="L24" s="268">
        <v>113</v>
      </c>
      <c r="M24" s="269">
        <f t="shared" si="0"/>
        <v>-3.4188034188034178E-2</v>
      </c>
      <c r="N24" s="269">
        <f t="shared" si="1"/>
        <v>-0.15037593984962405</v>
      </c>
      <c r="O24" s="269">
        <f t="shared" si="2"/>
        <v>-0.13076923076923075</v>
      </c>
      <c r="P24" s="270">
        <f t="shared" si="3"/>
        <v>-3.442998019501653E-2</v>
      </c>
      <c r="Q24" s="271">
        <f t="shared" si="4"/>
        <v>123.25</v>
      </c>
      <c r="R24" s="271">
        <f t="shared" si="5"/>
        <v>28</v>
      </c>
      <c r="S24" s="272"/>
    </row>
    <row r="25" spans="1:19" x14ac:dyDescent="0.3">
      <c r="A25" s="294" t="s">
        <v>116</v>
      </c>
      <c r="B25" s="268" t="s">
        <v>136</v>
      </c>
      <c r="C25" s="268">
        <v>129</v>
      </c>
      <c r="D25" s="268">
        <v>226</v>
      </c>
      <c r="E25" s="268">
        <v>295</v>
      </c>
      <c r="F25" s="268">
        <v>328</v>
      </c>
      <c r="G25" s="268">
        <v>318</v>
      </c>
      <c r="H25" s="268">
        <v>311</v>
      </c>
      <c r="I25" s="268">
        <v>292</v>
      </c>
      <c r="J25" s="268">
        <v>282</v>
      </c>
      <c r="K25" s="268">
        <v>258</v>
      </c>
      <c r="L25" s="268">
        <v>253</v>
      </c>
      <c r="M25" s="269">
        <f t="shared" si="0"/>
        <v>-1.9379844961240345E-2</v>
      </c>
      <c r="N25" s="269">
        <f t="shared" si="1"/>
        <v>-0.1028368794326241</v>
      </c>
      <c r="O25" s="269">
        <f t="shared" si="2"/>
        <v>-0.13356164383561642</v>
      </c>
      <c r="P25" s="270">
        <f t="shared" si="3"/>
        <v>-3.5206392141564846E-2</v>
      </c>
      <c r="Q25" s="271">
        <f t="shared" si="4"/>
        <v>271.25</v>
      </c>
      <c r="R25" s="271">
        <f t="shared" si="5"/>
        <v>17</v>
      </c>
      <c r="S25" s="272"/>
    </row>
    <row r="26" spans="1:19" x14ac:dyDescent="0.3">
      <c r="A26" s="294" t="s">
        <v>127</v>
      </c>
      <c r="B26" s="268" t="s">
        <v>137</v>
      </c>
      <c r="C26" s="268">
        <v>247</v>
      </c>
      <c r="D26" s="268">
        <v>198</v>
      </c>
      <c r="E26" s="268">
        <v>220</v>
      </c>
      <c r="F26" s="268">
        <v>225</v>
      </c>
      <c r="G26" s="268">
        <v>196</v>
      </c>
      <c r="H26" s="268">
        <v>168</v>
      </c>
      <c r="I26" s="268">
        <v>162</v>
      </c>
      <c r="J26" s="268">
        <v>157</v>
      </c>
      <c r="K26" s="268">
        <v>139</v>
      </c>
      <c r="L26" s="268">
        <v>137</v>
      </c>
      <c r="M26" s="269">
        <f t="shared" si="0"/>
        <v>-1.4388489208633115E-2</v>
      </c>
      <c r="N26" s="269">
        <f t="shared" si="1"/>
        <v>-0.12738853503184711</v>
      </c>
      <c r="O26" s="269">
        <f t="shared" si="2"/>
        <v>-0.15432098765432101</v>
      </c>
      <c r="P26" s="270">
        <f t="shared" si="3"/>
        <v>-4.1038021920262624E-2</v>
      </c>
      <c r="Q26" s="271">
        <f t="shared" si="4"/>
        <v>148.75</v>
      </c>
      <c r="R26" s="271">
        <f t="shared" si="5"/>
        <v>26</v>
      </c>
      <c r="S26" s="272"/>
    </row>
    <row r="27" spans="1:19" x14ac:dyDescent="0.3">
      <c r="A27" s="294" t="s">
        <v>116</v>
      </c>
      <c r="B27" s="268" t="s">
        <v>138</v>
      </c>
      <c r="C27" s="268">
        <v>1016</v>
      </c>
      <c r="D27" s="268">
        <v>905</v>
      </c>
      <c r="E27" s="268">
        <v>829</v>
      </c>
      <c r="F27" s="268">
        <v>731</v>
      </c>
      <c r="G27" s="268">
        <v>655</v>
      </c>
      <c r="H27" s="268">
        <v>640</v>
      </c>
      <c r="I27" s="268">
        <v>643</v>
      </c>
      <c r="J27" s="268">
        <v>622</v>
      </c>
      <c r="K27" s="268">
        <v>527</v>
      </c>
      <c r="L27" s="268">
        <v>525</v>
      </c>
      <c r="M27" s="269">
        <f t="shared" si="0"/>
        <v>-3.7950664136622292E-3</v>
      </c>
      <c r="N27" s="269">
        <f t="shared" si="1"/>
        <v>-0.15594855305466238</v>
      </c>
      <c r="O27" s="269">
        <f t="shared" si="2"/>
        <v>-0.18351477449455678</v>
      </c>
      <c r="P27" s="270">
        <f t="shared" si="3"/>
        <v>-4.9423480109185292E-2</v>
      </c>
      <c r="Q27" s="271">
        <f t="shared" si="4"/>
        <v>579.25</v>
      </c>
      <c r="R27" s="271">
        <f t="shared" si="5"/>
        <v>4</v>
      </c>
      <c r="S27" s="272"/>
    </row>
    <row r="28" spans="1:19" x14ac:dyDescent="0.3">
      <c r="A28" s="294" t="s">
        <v>127</v>
      </c>
      <c r="B28" s="268" t="s">
        <v>139</v>
      </c>
      <c r="C28" s="268">
        <v>450</v>
      </c>
      <c r="D28" s="268">
        <v>438</v>
      </c>
      <c r="E28" s="268">
        <v>395</v>
      </c>
      <c r="F28" s="268">
        <v>372</v>
      </c>
      <c r="G28" s="268">
        <v>319</v>
      </c>
      <c r="H28" s="268">
        <v>302</v>
      </c>
      <c r="I28" s="268">
        <v>301</v>
      </c>
      <c r="J28" s="268">
        <v>271</v>
      </c>
      <c r="K28" s="268">
        <v>255</v>
      </c>
      <c r="L28" s="268">
        <v>238</v>
      </c>
      <c r="M28" s="269">
        <f t="shared" si="0"/>
        <v>-6.6666666666666652E-2</v>
      </c>
      <c r="N28" s="269">
        <f t="shared" si="1"/>
        <v>-0.12177121771217714</v>
      </c>
      <c r="O28" s="269">
        <f t="shared" si="2"/>
        <v>-0.20930232558139539</v>
      </c>
      <c r="P28" s="270">
        <f t="shared" si="3"/>
        <v>-5.7019709833709964E-2</v>
      </c>
      <c r="Q28" s="271">
        <f t="shared" si="4"/>
        <v>266.25</v>
      </c>
      <c r="R28" s="271">
        <f t="shared" si="5"/>
        <v>18</v>
      </c>
      <c r="S28" s="272"/>
    </row>
    <row r="29" spans="1:19" x14ac:dyDescent="0.3">
      <c r="A29" s="294" t="s">
        <v>127</v>
      </c>
      <c r="B29" s="268" t="s">
        <v>140</v>
      </c>
      <c r="C29" s="268">
        <v>460</v>
      </c>
      <c r="D29" s="268">
        <v>434</v>
      </c>
      <c r="E29" s="268">
        <v>404</v>
      </c>
      <c r="F29" s="268">
        <v>386</v>
      </c>
      <c r="G29" s="268">
        <v>376</v>
      </c>
      <c r="H29" s="268">
        <v>360</v>
      </c>
      <c r="I29" s="268">
        <v>339</v>
      </c>
      <c r="J29" s="268">
        <v>336</v>
      </c>
      <c r="K29" s="268">
        <v>275</v>
      </c>
      <c r="L29" s="268">
        <v>254</v>
      </c>
      <c r="M29" s="269">
        <f t="shared" si="0"/>
        <v>-7.6363636363636411E-2</v>
      </c>
      <c r="N29" s="269">
        <f t="shared" si="1"/>
        <v>-0.24404761904761907</v>
      </c>
      <c r="O29" s="269">
        <f t="shared" si="2"/>
        <v>-0.25073746312684364</v>
      </c>
      <c r="P29" s="270">
        <f t="shared" si="3"/>
        <v>-6.9623987554596756E-2</v>
      </c>
      <c r="Q29" s="271">
        <f t="shared" si="4"/>
        <v>301</v>
      </c>
      <c r="R29" s="271">
        <f t="shared" si="5"/>
        <v>16</v>
      </c>
      <c r="S29" s="272"/>
    </row>
    <row r="30" spans="1:19" x14ac:dyDescent="0.3">
      <c r="A30" s="294" t="s">
        <v>127</v>
      </c>
      <c r="B30" s="268" t="s">
        <v>141</v>
      </c>
      <c r="C30" s="268">
        <v>172</v>
      </c>
      <c r="D30" s="268">
        <v>182</v>
      </c>
      <c r="E30" s="268">
        <v>187</v>
      </c>
      <c r="F30" s="268">
        <v>215</v>
      </c>
      <c r="G30" s="268">
        <v>202</v>
      </c>
      <c r="H30" s="268">
        <v>200</v>
      </c>
      <c r="I30" s="268">
        <v>193</v>
      </c>
      <c r="J30" s="268">
        <v>170</v>
      </c>
      <c r="K30" s="268">
        <v>154</v>
      </c>
      <c r="L30" s="268">
        <v>135</v>
      </c>
      <c r="M30" s="269">
        <f t="shared" si="0"/>
        <v>-0.12337662337662336</v>
      </c>
      <c r="N30" s="269">
        <f t="shared" si="1"/>
        <v>-0.20588235294117652</v>
      </c>
      <c r="O30" s="269">
        <f t="shared" si="2"/>
        <v>-0.30051813471502586</v>
      </c>
      <c r="P30" s="270">
        <f t="shared" si="3"/>
        <v>-8.5478089657637035E-2</v>
      </c>
      <c r="Q30" s="271">
        <f t="shared" si="4"/>
        <v>163</v>
      </c>
      <c r="R30" s="271">
        <f t="shared" si="5"/>
        <v>25</v>
      </c>
      <c r="S30" s="272"/>
    </row>
    <row r="31" spans="1:19" x14ac:dyDescent="0.3">
      <c r="A31" s="294" t="s">
        <v>127</v>
      </c>
      <c r="B31" s="273" t="s">
        <v>142</v>
      </c>
      <c r="C31" s="274">
        <v>129</v>
      </c>
      <c r="D31" s="274">
        <v>120</v>
      </c>
      <c r="E31" s="274">
        <v>118</v>
      </c>
      <c r="F31" s="274">
        <v>127</v>
      </c>
      <c r="G31" s="274">
        <v>117</v>
      </c>
      <c r="H31" s="274">
        <v>114</v>
      </c>
      <c r="I31" s="274">
        <v>99</v>
      </c>
      <c r="J31" s="274">
        <v>104</v>
      </c>
      <c r="K31" s="274">
        <v>85</v>
      </c>
      <c r="L31" s="274">
        <v>66</v>
      </c>
      <c r="M31" s="275">
        <f t="shared" si="0"/>
        <v>-0.22352941176470587</v>
      </c>
      <c r="N31" s="275">
        <f t="shared" si="1"/>
        <v>-0.36538461538461542</v>
      </c>
      <c r="O31" s="275">
        <f t="shared" si="2"/>
        <v>-0.33333333333333337</v>
      </c>
      <c r="P31" s="276">
        <f t="shared" si="3"/>
        <v>-9.6397996390155227E-2</v>
      </c>
      <c r="Q31" s="271">
        <f t="shared" si="4"/>
        <v>88.5</v>
      </c>
      <c r="R31" s="271">
        <f t="shared" si="5"/>
        <v>30</v>
      </c>
      <c r="S31" s="272"/>
    </row>
    <row r="32" spans="1:19" x14ac:dyDescent="0.3">
      <c r="A32" s="294" t="s">
        <v>127</v>
      </c>
      <c r="B32" s="273" t="s">
        <v>143</v>
      </c>
      <c r="C32" s="274">
        <v>86</v>
      </c>
      <c r="D32" s="274">
        <v>96</v>
      </c>
      <c r="E32" s="274">
        <v>101</v>
      </c>
      <c r="F32" s="274">
        <v>98</v>
      </c>
      <c r="G32" s="274">
        <v>107</v>
      </c>
      <c r="H32" s="274">
        <v>91</v>
      </c>
      <c r="I32" s="274">
        <v>89</v>
      </c>
      <c r="J32" s="274">
        <v>81</v>
      </c>
      <c r="K32" s="274">
        <v>91</v>
      </c>
      <c r="L32" s="274">
        <v>112</v>
      </c>
      <c r="M32" s="275">
        <f t="shared" si="0"/>
        <v>0.23076923076923084</v>
      </c>
      <c r="N32" s="275">
        <f t="shared" si="1"/>
        <v>0.38271604938271597</v>
      </c>
      <c r="O32" s="275">
        <f t="shared" si="2"/>
        <v>0.2584269662921348</v>
      </c>
      <c r="P32" s="276">
        <f t="shared" si="3"/>
        <v>5.9148862200684826E-2</v>
      </c>
      <c r="Q32" s="271">
        <f t="shared" si="4"/>
        <v>93.25</v>
      </c>
      <c r="R32" s="271">
        <f t="shared" si="5"/>
        <v>29</v>
      </c>
      <c r="S32" s="272"/>
    </row>
    <row r="33" spans="1:19" x14ac:dyDescent="0.3">
      <c r="A33" s="294" t="s">
        <v>127</v>
      </c>
      <c r="B33" s="273" t="s">
        <v>144</v>
      </c>
      <c r="C33" s="274">
        <v>125</v>
      </c>
      <c r="D33" s="274">
        <v>141</v>
      </c>
      <c r="E33" s="274">
        <v>118</v>
      </c>
      <c r="F33" s="274">
        <v>110</v>
      </c>
      <c r="G33" s="274">
        <v>104</v>
      </c>
      <c r="H33" s="274">
        <v>108</v>
      </c>
      <c r="I33" s="274">
        <v>106</v>
      </c>
      <c r="J33" s="274">
        <v>88</v>
      </c>
      <c r="K33" s="274">
        <v>72</v>
      </c>
      <c r="L33" s="274">
        <v>78</v>
      </c>
      <c r="M33" s="275">
        <f t="shared" si="0"/>
        <v>8.3333333333333259E-2</v>
      </c>
      <c r="N33" s="275">
        <f t="shared" si="1"/>
        <v>-0.11363636363636365</v>
      </c>
      <c r="O33" s="275">
        <f t="shared" si="2"/>
        <v>-0.26415094339622647</v>
      </c>
      <c r="P33" s="276">
        <f t="shared" si="3"/>
        <v>-7.3816191612896875E-2</v>
      </c>
      <c r="Q33" s="271">
        <f t="shared" si="4"/>
        <v>86</v>
      </c>
      <c r="R33" s="271">
        <f t="shared" si="5"/>
        <v>31</v>
      </c>
      <c r="S33" s="272"/>
    </row>
    <row r="34" spans="1:19" x14ac:dyDescent="0.3">
      <c r="A34" s="294" t="s">
        <v>113</v>
      </c>
      <c r="B34" s="273" t="s">
        <v>145</v>
      </c>
      <c r="C34" s="274">
        <v>201</v>
      </c>
      <c r="D34" s="274">
        <v>193</v>
      </c>
      <c r="E34" s="274">
        <v>210</v>
      </c>
      <c r="F34" s="274">
        <v>209</v>
      </c>
      <c r="G34" s="274">
        <v>215</v>
      </c>
      <c r="H34" s="274">
        <v>196</v>
      </c>
      <c r="I34" s="274">
        <v>105</v>
      </c>
      <c r="J34" s="274">
        <v>59</v>
      </c>
      <c r="K34" s="274">
        <v>29</v>
      </c>
      <c r="L34" s="274">
        <v>18</v>
      </c>
      <c r="M34" s="275">
        <f t="shared" si="0"/>
        <v>-0.37931034482758619</v>
      </c>
      <c r="N34" s="275">
        <f t="shared" si="1"/>
        <v>-0.69491525423728806</v>
      </c>
      <c r="O34" s="275">
        <f t="shared" si="2"/>
        <v>-0.82857142857142851</v>
      </c>
      <c r="P34" s="276">
        <f t="shared" si="3"/>
        <v>-0.35654111583923831</v>
      </c>
      <c r="Q34" s="271">
        <f t="shared" si="4"/>
        <v>52.75</v>
      </c>
      <c r="R34" s="271">
        <f t="shared" si="5"/>
        <v>36</v>
      </c>
      <c r="S34" s="272"/>
    </row>
    <row r="35" spans="1:19" x14ac:dyDescent="0.3">
      <c r="A35" s="294" t="s">
        <v>127</v>
      </c>
      <c r="B35" s="273" t="s">
        <v>146</v>
      </c>
      <c r="C35" s="274">
        <v>31</v>
      </c>
      <c r="D35" s="274">
        <v>40</v>
      </c>
      <c r="E35" s="274">
        <v>43</v>
      </c>
      <c r="F35" s="274">
        <v>47</v>
      </c>
      <c r="G35" s="274">
        <v>57</v>
      </c>
      <c r="H35" s="274">
        <v>66</v>
      </c>
      <c r="I35" s="274">
        <v>79</v>
      </c>
      <c r="J35" s="274">
        <v>84</v>
      </c>
      <c r="K35" s="274">
        <v>80</v>
      </c>
      <c r="L35" s="274">
        <v>70</v>
      </c>
      <c r="M35" s="275">
        <f t="shared" si="0"/>
        <v>-0.125</v>
      </c>
      <c r="N35" s="275">
        <f t="shared" si="1"/>
        <v>-0.16666666666666663</v>
      </c>
      <c r="O35" s="275">
        <f t="shared" si="2"/>
        <v>-0.11392405063291144</v>
      </c>
      <c r="P35" s="276">
        <f t="shared" ref="P35:P55" si="7">(L35/I35)^(1/4)-1</f>
        <v>-2.9785553064718306E-2</v>
      </c>
      <c r="Q35" s="271">
        <f t="shared" si="4"/>
        <v>78.25</v>
      </c>
      <c r="R35" s="271">
        <f t="shared" si="5"/>
        <v>32</v>
      </c>
      <c r="S35" s="272"/>
    </row>
    <row r="36" spans="1:19" x14ac:dyDescent="0.3">
      <c r="A36" s="294" t="s">
        <v>127</v>
      </c>
      <c r="B36" s="273" t="s">
        <v>147</v>
      </c>
      <c r="C36" s="274">
        <v>0</v>
      </c>
      <c r="D36" s="274">
        <v>7</v>
      </c>
      <c r="E36" s="274">
        <v>48</v>
      </c>
      <c r="F36" s="274">
        <v>65</v>
      </c>
      <c r="G36" s="274">
        <v>65</v>
      </c>
      <c r="H36" s="274">
        <v>66</v>
      </c>
      <c r="I36" s="274">
        <v>69</v>
      </c>
      <c r="J36" s="274">
        <v>73</v>
      </c>
      <c r="K36" s="274">
        <v>74</v>
      </c>
      <c r="L36" s="274">
        <v>79</v>
      </c>
      <c r="M36" s="275">
        <f t="shared" si="0"/>
        <v>6.7567567567567544E-2</v>
      </c>
      <c r="N36" s="275">
        <f t="shared" si="1"/>
        <v>8.2191780821917915E-2</v>
      </c>
      <c r="O36" s="275">
        <f t="shared" si="2"/>
        <v>0.14492753623188404</v>
      </c>
      <c r="P36" s="276">
        <f t="shared" si="7"/>
        <v>3.4414262914383986E-2</v>
      </c>
      <c r="Q36" s="271">
        <f t="shared" si="4"/>
        <v>73.75</v>
      </c>
      <c r="R36" s="271">
        <f t="shared" si="5"/>
        <v>33</v>
      </c>
      <c r="S36" s="272"/>
    </row>
    <row r="37" spans="1:19" x14ac:dyDescent="0.3">
      <c r="A37" s="294" t="s">
        <v>113</v>
      </c>
      <c r="B37" s="273" t="s">
        <v>148</v>
      </c>
      <c r="C37" s="274">
        <v>44</v>
      </c>
      <c r="D37" s="274">
        <v>48</v>
      </c>
      <c r="E37" s="274">
        <v>54</v>
      </c>
      <c r="F37" s="274">
        <v>56</v>
      </c>
      <c r="G37" s="274">
        <v>57</v>
      </c>
      <c r="H37" s="274">
        <v>63</v>
      </c>
      <c r="I37" s="274">
        <v>71</v>
      </c>
      <c r="J37" s="274">
        <v>80</v>
      </c>
      <c r="K37" s="274">
        <v>70</v>
      </c>
      <c r="L37" s="274">
        <v>45</v>
      </c>
      <c r="M37" s="275">
        <f t="shared" si="0"/>
        <v>-0.3571428571428571</v>
      </c>
      <c r="N37" s="275">
        <f t="shared" si="1"/>
        <v>-0.4375</v>
      </c>
      <c r="O37" s="275">
        <f t="shared" si="2"/>
        <v>-0.36619718309859151</v>
      </c>
      <c r="P37" s="276">
        <f t="shared" si="7"/>
        <v>-0.10774592259188143</v>
      </c>
      <c r="Q37" s="271">
        <f t="shared" si="4"/>
        <v>66.5</v>
      </c>
      <c r="R37" s="271">
        <f t="shared" si="5"/>
        <v>34</v>
      </c>
      <c r="S37" s="272"/>
    </row>
    <row r="38" spans="1:19" x14ac:dyDescent="0.3">
      <c r="A38" s="294" t="s">
        <v>127</v>
      </c>
      <c r="B38" s="273" t="s">
        <v>149</v>
      </c>
      <c r="C38" s="274">
        <v>63</v>
      </c>
      <c r="D38" s="274">
        <v>59</v>
      </c>
      <c r="E38" s="274">
        <v>60</v>
      </c>
      <c r="F38" s="274">
        <v>75</v>
      </c>
      <c r="G38" s="274">
        <v>66</v>
      </c>
      <c r="H38" s="274">
        <v>68</v>
      </c>
      <c r="I38" s="274">
        <v>65</v>
      </c>
      <c r="J38" s="274">
        <v>55</v>
      </c>
      <c r="K38" s="274">
        <v>50</v>
      </c>
      <c r="L38" s="274">
        <v>58</v>
      </c>
      <c r="M38" s="275">
        <f t="shared" si="0"/>
        <v>0.15999999999999992</v>
      </c>
      <c r="N38" s="275">
        <f t="shared" si="1"/>
        <v>5.4545454545454453E-2</v>
      </c>
      <c r="O38" s="275">
        <f t="shared" si="2"/>
        <v>-0.10769230769230764</v>
      </c>
      <c r="P38" s="276">
        <f t="shared" si="7"/>
        <v>-2.8084162142903657E-2</v>
      </c>
      <c r="Q38" s="271">
        <f t="shared" si="4"/>
        <v>57</v>
      </c>
      <c r="R38" s="271">
        <f t="shared" si="5"/>
        <v>35</v>
      </c>
      <c r="S38" s="272"/>
    </row>
    <row r="39" spans="1:19" x14ac:dyDescent="0.3">
      <c r="A39" s="294" t="s">
        <v>113</v>
      </c>
      <c r="B39" s="273" t="s">
        <v>150</v>
      </c>
      <c r="C39" s="274">
        <v>91</v>
      </c>
      <c r="D39" s="274">
        <v>96</v>
      </c>
      <c r="E39" s="274">
        <v>80</v>
      </c>
      <c r="F39" s="274">
        <v>80</v>
      </c>
      <c r="G39" s="274">
        <v>70</v>
      </c>
      <c r="H39" s="274">
        <v>70</v>
      </c>
      <c r="I39" s="274">
        <v>60</v>
      </c>
      <c r="J39" s="274">
        <v>43</v>
      </c>
      <c r="K39" s="274">
        <v>50</v>
      </c>
      <c r="L39" s="274">
        <v>54</v>
      </c>
      <c r="M39" s="275">
        <f t="shared" si="0"/>
        <v>8.0000000000000071E-2</v>
      </c>
      <c r="N39" s="275">
        <f t="shared" si="1"/>
        <v>0.2558139534883721</v>
      </c>
      <c r="O39" s="275">
        <f t="shared" si="2"/>
        <v>-9.9999999999999978E-2</v>
      </c>
      <c r="P39" s="276">
        <f t="shared" si="7"/>
        <v>-2.5996253574703254E-2</v>
      </c>
      <c r="Q39" s="271">
        <f t="shared" si="4"/>
        <v>51.75</v>
      </c>
      <c r="R39" s="271">
        <f t="shared" si="5"/>
        <v>37</v>
      </c>
      <c r="S39" s="272"/>
    </row>
    <row r="40" spans="1:19" x14ac:dyDescent="0.3">
      <c r="A40" s="294" t="s">
        <v>113</v>
      </c>
      <c r="B40" s="273" t="s">
        <v>151</v>
      </c>
      <c r="C40" s="274">
        <v>49</v>
      </c>
      <c r="D40" s="274">
        <v>31</v>
      </c>
      <c r="E40" s="274">
        <v>41</v>
      </c>
      <c r="F40" s="274">
        <v>37</v>
      </c>
      <c r="G40" s="274">
        <v>30</v>
      </c>
      <c r="H40" s="274">
        <v>44</v>
      </c>
      <c r="I40" s="274">
        <v>48</v>
      </c>
      <c r="J40" s="274">
        <v>52</v>
      </c>
      <c r="K40" s="274">
        <v>48</v>
      </c>
      <c r="L40" s="274">
        <v>54</v>
      </c>
      <c r="M40" s="275">
        <f t="shared" si="0"/>
        <v>0.125</v>
      </c>
      <c r="N40" s="275">
        <f t="shared" si="1"/>
        <v>3.8461538461538547E-2</v>
      </c>
      <c r="O40" s="275">
        <f t="shared" si="2"/>
        <v>0.125</v>
      </c>
      <c r="P40" s="276">
        <f t="shared" si="7"/>
        <v>2.9883571953558841E-2</v>
      </c>
      <c r="Q40" s="271">
        <f t="shared" si="4"/>
        <v>50.5</v>
      </c>
      <c r="R40" s="271">
        <f t="shared" si="5"/>
        <v>38</v>
      </c>
      <c r="S40" s="272"/>
    </row>
    <row r="41" spans="1:19" x14ac:dyDescent="0.3">
      <c r="A41" s="294" t="s">
        <v>113</v>
      </c>
      <c r="B41" s="273" t="s">
        <v>152</v>
      </c>
      <c r="C41" s="274">
        <v>27</v>
      </c>
      <c r="D41" s="274">
        <v>30</v>
      </c>
      <c r="E41" s="274">
        <v>34</v>
      </c>
      <c r="F41" s="274">
        <v>27</v>
      </c>
      <c r="G41" s="274">
        <v>34</v>
      </c>
      <c r="H41" s="274">
        <v>43</v>
      </c>
      <c r="I41" s="274">
        <v>40</v>
      </c>
      <c r="J41" s="274">
        <v>48</v>
      </c>
      <c r="K41" s="274">
        <v>53</v>
      </c>
      <c r="L41" s="274">
        <v>56</v>
      </c>
      <c r="M41" s="275">
        <f t="shared" si="0"/>
        <v>5.6603773584905648E-2</v>
      </c>
      <c r="N41" s="275">
        <f t="shared" si="1"/>
        <v>0.16666666666666674</v>
      </c>
      <c r="O41" s="275">
        <f t="shared" si="2"/>
        <v>0.39999999999999991</v>
      </c>
      <c r="P41" s="276">
        <f t="shared" si="7"/>
        <v>8.7757305937277152E-2</v>
      </c>
      <c r="Q41" s="271">
        <f t="shared" si="4"/>
        <v>49.25</v>
      </c>
      <c r="R41" s="271">
        <f t="shared" si="5"/>
        <v>39</v>
      </c>
      <c r="S41" s="272"/>
    </row>
    <row r="42" spans="1:19" x14ac:dyDescent="0.3">
      <c r="A42" s="294" t="s">
        <v>113</v>
      </c>
      <c r="B42" s="273" t="s">
        <v>153</v>
      </c>
      <c r="C42" s="274">
        <v>80</v>
      </c>
      <c r="D42" s="274">
        <v>79</v>
      </c>
      <c r="E42" s="274">
        <v>71</v>
      </c>
      <c r="F42" s="274">
        <v>54</v>
      </c>
      <c r="G42" s="274">
        <v>52</v>
      </c>
      <c r="H42" s="274">
        <v>52</v>
      </c>
      <c r="I42" s="274">
        <v>57</v>
      </c>
      <c r="J42" s="274">
        <v>50</v>
      </c>
      <c r="K42" s="274">
        <v>39</v>
      </c>
      <c r="L42" s="274">
        <v>36</v>
      </c>
      <c r="M42" s="275">
        <f t="shared" si="0"/>
        <v>-7.6923076923076872E-2</v>
      </c>
      <c r="N42" s="275">
        <f t="shared" si="1"/>
        <v>-0.28000000000000003</v>
      </c>
      <c r="O42" s="275">
        <f t="shared" si="2"/>
        <v>-0.36842105263157898</v>
      </c>
      <c r="P42" s="276">
        <f t="shared" si="7"/>
        <v>-0.10852963356092071</v>
      </c>
      <c r="Q42" s="271">
        <f t="shared" si="4"/>
        <v>45.5</v>
      </c>
      <c r="R42" s="271">
        <f t="shared" si="5"/>
        <v>40</v>
      </c>
      <c r="S42" s="272"/>
    </row>
    <row r="43" spans="1:19" x14ac:dyDescent="0.3">
      <c r="A43" s="294" t="s">
        <v>127</v>
      </c>
      <c r="B43" s="273" t="s">
        <v>154</v>
      </c>
      <c r="C43" s="274">
        <v>44</v>
      </c>
      <c r="D43" s="274">
        <v>45</v>
      </c>
      <c r="E43" s="274">
        <v>62</v>
      </c>
      <c r="F43" s="274">
        <v>62</v>
      </c>
      <c r="G43" s="274">
        <v>69</v>
      </c>
      <c r="H43" s="274">
        <v>55</v>
      </c>
      <c r="I43" s="274">
        <v>52</v>
      </c>
      <c r="J43" s="274">
        <v>44</v>
      </c>
      <c r="K43" s="274">
        <v>36</v>
      </c>
      <c r="L43" s="274">
        <v>30</v>
      </c>
      <c r="M43" s="275">
        <f t="shared" si="0"/>
        <v>-0.16666666666666663</v>
      </c>
      <c r="N43" s="275">
        <f t="shared" si="1"/>
        <v>-0.31818181818181823</v>
      </c>
      <c r="O43" s="275">
        <f t="shared" si="2"/>
        <v>-0.42307692307692313</v>
      </c>
      <c r="P43" s="276">
        <f t="shared" si="7"/>
        <v>-0.12847574599856948</v>
      </c>
      <c r="Q43" s="271">
        <f t="shared" si="4"/>
        <v>40.5</v>
      </c>
      <c r="R43" s="271">
        <f t="shared" si="5"/>
        <v>41</v>
      </c>
      <c r="S43" s="272"/>
    </row>
    <row r="44" spans="1:19" x14ac:dyDescent="0.3">
      <c r="A44" s="294" t="s">
        <v>113</v>
      </c>
      <c r="B44" s="273" t="s">
        <v>155</v>
      </c>
      <c r="C44" s="274">
        <v>10</v>
      </c>
      <c r="D44" s="274">
        <v>17</v>
      </c>
      <c r="E44" s="274">
        <v>21</v>
      </c>
      <c r="F44" s="274">
        <v>29</v>
      </c>
      <c r="G44" s="274">
        <v>32</v>
      </c>
      <c r="H44" s="274">
        <v>24</v>
      </c>
      <c r="I44" s="274">
        <v>27</v>
      </c>
      <c r="J44" s="274">
        <v>27</v>
      </c>
      <c r="K44" s="274">
        <v>37</v>
      </c>
      <c r="L44" s="274">
        <v>38</v>
      </c>
      <c r="M44" s="275">
        <f t="shared" si="0"/>
        <v>2.7027027027026973E-2</v>
      </c>
      <c r="N44" s="275">
        <f t="shared" si="1"/>
        <v>0.40740740740740744</v>
      </c>
      <c r="O44" s="275">
        <f t="shared" si="2"/>
        <v>0.40740740740740744</v>
      </c>
      <c r="P44" s="276">
        <f t="shared" si="7"/>
        <v>8.9193292305584704E-2</v>
      </c>
      <c r="Q44" s="271">
        <f t="shared" si="4"/>
        <v>32.25</v>
      </c>
      <c r="R44" s="271">
        <f t="shared" si="5"/>
        <v>42</v>
      </c>
      <c r="S44" s="272"/>
    </row>
    <row r="45" spans="1:19" x14ac:dyDescent="0.3">
      <c r="A45" s="294" t="s">
        <v>113</v>
      </c>
      <c r="B45" s="273" t="s">
        <v>156</v>
      </c>
      <c r="C45" s="277">
        <v>0</v>
      </c>
      <c r="D45" s="277">
        <v>0</v>
      </c>
      <c r="E45" s="277">
        <v>0</v>
      </c>
      <c r="F45" s="277">
        <v>0</v>
      </c>
      <c r="G45" s="277">
        <v>0</v>
      </c>
      <c r="H45" s="277">
        <v>0</v>
      </c>
      <c r="I45" s="277">
        <v>16</v>
      </c>
      <c r="J45" s="277">
        <v>34</v>
      </c>
      <c r="K45" s="277">
        <v>43</v>
      </c>
      <c r="L45" s="277">
        <v>29</v>
      </c>
      <c r="M45" s="275">
        <f t="shared" si="0"/>
        <v>-0.32558139534883723</v>
      </c>
      <c r="N45" s="275">
        <f t="shared" si="1"/>
        <v>-0.1470588235294118</v>
      </c>
      <c r="O45" s="275">
        <f t="shared" si="2"/>
        <v>0.8125</v>
      </c>
      <c r="P45" s="276">
        <f t="shared" si="7"/>
        <v>0.16029789355304191</v>
      </c>
      <c r="Q45" s="271">
        <f t="shared" si="4"/>
        <v>30.5</v>
      </c>
      <c r="R45" s="271">
        <f t="shared" si="5"/>
        <v>43</v>
      </c>
      <c r="S45" s="272"/>
    </row>
    <row r="46" spans="1:19" x14ac:dyDescent="0.3">
      <c r="A46" s="294" t="s">
        <v>127</v>
      </c>
      <c r="B46" s="273" t="s">
        <v>157</v>
      </c>
      <c r="C46" s="274">
        <v>29</v>
      </c>
      <c r="D46" s="274">
        <v>22</v>
      </c>
      <c r="E46" s="274">
        <v>16</v>
      </c>
      <c r="F46" s="274">
        <v>25</v>
      </c>
      <c r="G46" s="274">
        <v>31</v>
      </c>
      <c r="H46" s="274">
        <v>26</v>
      </c>
      <c r="I46" s="274">
        <v>22</v>
      </c>
      <c r="J46" s="274">
        <v>22</v>
      </c>
      <c r="K46" s="274">
        <v>19</v>
      </c>
      <c r="L46" s="274">
        <v>14</v>
      </c>
      <c r="M46" s="275">
        <f t="shared" si="0"/>
        <v>-0.26315789473684215</v>
      </c>
      <c r="N46" s="275">
        <f t="shared" si="1"/>
        <v>-0.36363636363636365</v>
      </c>
      <c r="O46" s="275">
        <f t="shared" si="2"/>
        <v>-0.36363636363636365</v>
      </c>
      <c r="P46" s="276">
        <f t="shared" si="7"/>
        <v>-0.10684601819313055</v>
      </c>
      <c r="Q46" s="271">
        <f t="shared" si="4"/>
        <v>19.25</v>
      </c>
      <c r="R46" s="271">
        <f t="shared" si="5"/>
        <v>45</v>
      </c>
      <c r="S46" s="272"/>
    </row>
    <row r="47" spans="1:19" x14ac:dyDescent="0.3">
      <c r="A47" s="294" t="s">
        <v>113</v>
      </c>
      <c r="B47" s="273" t="s">
        <v>158</v>
      </c>
      <c r="C47" s="274">
        <v>14</v>
      </c>
      <c r="D47" s="274">
        <v>10</v>
      </c>
      <c r="E47" s="274">
        <v>16</v>
      </c>
      <c r="F47" s="274">
        <v>28</v>
      </c>
      <c r="G47" s="274">
        <v>6</v>
      </c>
      <c r="H47" s="274">
        <v>16</v>
      </c>
      <c r="I47" s="274">
        <v>18</v>
      </c>
      <c r="J47" s="274">
        <v>23</v>
      </c>
      <c r="K47" s="274">
        <v>22</v>
      </c>
      <c r="L47" s="274">
        <v>17</v>
      </c>
      <c r="M47" s="275">
        <f t="shared" si="0"/>
        <v>-0.22727272727272729</v>
      </c>
      <c r="N47" s="275">
        <f t="shared" si="1"/>
        <v>-0.26086956521739135</v>
      </c>
      <c r="O47" s="275">
        <f t="shared" si="2"/>
        <v>-5.555555555555558E-2</v>
      </c>
      <c r="P47" s="276">
        <f t="shared" si="7"/>
        <v>-1.4187991649751708E-2</v>
      </c>
      <c r="Q47" s="271">
        <f t="shared" si="4"/>
        <v>20</v>
      </c>
      <c r="R47" s="271">
        <f t="shared" si="5"/>
        <v>44</v>
      </c>
      <c r="S47" s="272"/>
    </row>
    <row r="48" spans="1:19" x14ac:dyDescent="0.3">
      <c r="A48" s="294" t="s">
        <v>159</v>
      </c>
      <c r="B48" s="273" t="s">
        <v>160</v>
      </c>
      <c r="C48" s="274">
        <v>0</v>
      </c>
      <c r="D48" s="274">
        <v>6</v>
      </c>
      <c r="E48" s="274">
        <v>7</v>
      </c>
      <c r="F48" s="274">
        <v>13</v>
      </c>
      <c r="G48" s="274">
        <v>8</v>
      </c>
      <c r="H48" s="274">
        <v>16</v>
      </c>
      <c r="I48" s="274">
        <v>10</v>
      </c>
      <c r="J48" s="274">
        <v>9</v>
      </c>
      <c r="K48" s="274">
        <v>8</v>
      </c>
      <c r="L48" s="274">
        <v>8</v>
      </c>
      <c r="M48" s="275">
        <f t="shared" ref="M48:M55" si="8">(L48/K48)-1</f>
        <v>0</v>
      </c>
      <c r="N48" s="275">
        <f t="shared" ref="N48:N55" si="9">(L48/J48)-1</f>
        <v>-0.11111111111111116</v>
      </c>
      <c r="O48" s="275">
        <f t="shared" ref="O48:O55" si="10">(L48/I48)-1</f>
        <v>-0.19999999999999996</v>
      </c>
      <c r="P48" s="276">
        <f t="shared" si="7"/>
        <v>-5.4258390996824168E-2</v>
      </c>
      <c r="Q48" s="271">
        <f t="shared" si="4"/>
        <v>8.75</v>
      </c>
      <c r="R48" s="271">
        <f t="shared" si="5"/>
        <v>46</v>
      </c>
      <c r="S48" s="272"/>
    </row>
    <row r="49" spans="1:17" x14ac:dyDescent="0.3">
      <c r="A49" s="294" t="s">
        <v>127</v>
      </c>
      <c r="B49" s="278" t="s">
        <v>127</v>
      </c>
      <c r="C49" s="279">
        <v>4201</v>
      </c>
      <c r="D49" s="279">
        <v>4354</v>
      </c>
      <c r="E49" s="279">
        <v>4409</v>
      </c>
      <c r="F49" s="279">
        <v>4594</v>
      </c>
      <c r="G49" s="279">
        <v>4293</v>
      </c>
      <c r="H49" s="279">
        <v>4114</v>
      </c>
      <c r="I49" s="279">
        <v>4029</v>
      </c>
      <c r="J49" s="279">
        <v>3957</v>
      </c>
      <c r="K49" s="279">
        <v>3726</v>
      </c>
      <c r="L49" s="279">
        <v>3304</v>
      </c>
      <c r="M49" s="280">
        <f t="shared" si="8"/>
        <v>-0.11325818572195379</v>
      </c>
      <c r="N49" s="280">
        <f t="shared" si="9"/>
        <v>-0.16502400808693451</v>
      </c>
      <c r="O49" s="280">
        <f t="shared" si="10"/>
        <v>-0.17994539587987091</v>
      </c>
      <c r="P49" s="281">
        <f t="shared" si="7"/>
        <v>-4.8386284570566374E-2</v>
      </c>
      <c r="Q49" s="271">
        <f t="shared" si="4"/>
        <v>3754</v>
      </c>
    </row>
    <row r="50" spans="1:17" x14ac:dyDescent="0.3">
      <c r="A50" s="294" t="s">
        <v>113</v>
      </c>
      <c r="B50" s="278" t="s">
        <v>113</v>
      </c>
      <c r="C50" s="279">
        <v>2336</v>
      </c>
      <c r="D50" s="279">
        <v>2537</v>
      </c>
      <c r="E50" s="279">
        <v>2639</v>
      </c>
      <c r="F50" s="279">
        <v>2730</v>
      </c>
      <c r="G50" s="279">
        <v>2816</v>
      </c>
      <c r="H50" s="279">
        <v>2896</v>
      </c>
      <c r="I50" s="279">
        <v>3051</v>
      </c>
      <c r="J50" s="279">
        <v>3154</v>
      </c>
      <c r="K50" s="279">
        <v>3119</v>
      </c>
      <c r="L50" s="279">
        <v>3175</v>
      </c>
      <c r="M50" s="280">
        <f t="shared" si="8"/>
        <v>1.7954472587367709E-2</v>
      </c>
      <c r="N50" s="280">
        <f t="shared" si="9"/>
        <v>6.6582117945466202E-3</v>
      </c>
      <c r="O50" s="280">
        <f t="shared" si="10"/>
        <v>4.0642412323828259E-2</v>
      </c>
      <c r="P50" s="281">
        <f t="shared" si="7"/>
        <v>1.0009318100339559E-2</v>
      </c>
      <c r="Q50" s="271">
        <f t="shared" si="4"/>
        <v>3124.75</v>
      </c>
    </row>
    <row r="51" spans="1:17" x14ac:dyDescent="0.3">
      <c r="A51" s="294" t="s">
        <v>116</v>
      </c>
      <c r="B51" s="278" t="s">
        <v>116</v>
      </c>
      <c r="C51" s="279">
        <v>2632</v>
      </c>
      <c r="D51" s="279">
        <v>2684</v>
      </c>
      <c r="E51" s="279">
        <v>2735</v>
      </c>
      <c r="F51" s="279">
        <v>2684</v>
      </c>
      <c r="G51" s="279">
        <v>2563</v>
      </c>
      <c r="H51" s="279">
        <v>2579</v>
      </c>
      <c r="I51" s="279">
        <v>2599</v>
      </c>
      <c r="J51" s="279">
        <v>2599</v>
      </c>
      <c r="K51" s="279">
        <v>2409</v>
      </c>
      <c r="L51" s="279">
        <v>2505</v>
      </c>
      <c r="M51" s="280">
        <f t="shared" si="8"/>
        <v>3.9850560398505541E-2</v>
      </c>
      <c r="N51" s="280">
        <f t="shared" si="9"/>
        <v>-3.6167756829549869E-2</v>
      </c>
      <c r="O51" s="280">
        <f t="shared" si="10"/>
        <v>-3.6167756829549869E-2</v>
      </c>
      <c r="P51" s="281">
        <f t="shared" si="7"/>
        <v>-9.1672276717055245E-3</v>
      </c>
      <c r="Q51" s="271">
        <f t="shared" si="4"/>
        <v>2528</v>
      </c>
    </row>
    <row r="52" spans="1:17" x14ac:dyDescent="0.3">
      <c r="A52" s="294" t="s">
        <v>110</v>
      </c>
      <c r="B52" s="278" t="s">
        <v>110</v>
      </c>
      <c r="C52" s="279">
        <v>2328</v>
      </c>
      <c r="D52" s="279">
        <v>2099</v>
      </c>
      <c r="E52" s="279">
        <v>1995</v>
      </c>
      <c r="F52" s="279">
        <v>1907</v>
      </c>
      <c r="G52" s="279">
        <v>1835</v>
      </c>
      <c r="H52" s="279">
        <v>1769</v>
      </c>
      <c r="I52" s="279">
        <v>1843</v>
      </c>
      <c r="J52" s="279">
        <v>1912</v>
      </c>
      <c r="K52" s="279">
        <v>2073</v>
      </c>
      <c r="L52" s="279">
        <v>2186</v>
      </c>
      <c r="M52" s="280">
        <f t="shared" si="8"/>
        <v>5.4510371442354044E-2</v>
      </c>
      <c r="N52" s="280">
        <f t="shared" si="9"/>
        <v>0.14330543933054396</v>
      </c>
      <c r="O52" s="280">
        <f t="shared" si="10"/>
        <v>0.18610960390667386</v>
      </c>
      <c r="P52" s="281">
        <f t="shared" si="7"/>
        <v>4.3593115900933954E-2</v>
      </c>
      <c r="Q52" s="271">
        <f t="shared" si="4"/>
        <v>2003.5</v>
      </c>
    </row>
    <row r="53" spans="1:17" x14ac:dyDescent="0.3">
      <c r="A53" s="294" t="s">
        <v>159</v>
      </c>
      <c r="B53" s="278" t="s">
        <v>159</v>
      </c>
      <c r="C53" s="282">
        <v>736</v>
      </c>
      <c r="D53" s="282">
        <v>787</v>
      </c>
      <c r="E53" s="282">
        <v>699</v>
      </c>
      <c r="F53" s="282">
        <v>606</v>
      </c>
      <c r="G53" s="282">
        <v>584</v>
      </c>
      <c r="H53" s="282">
        <v>507</v>
      </c>
      <c r="I53" s="282">
        <v>515</v>
      </c>
      <c r="J53" s="282">
        <v>464</v>
      </c>
      <c r="K53" s="282">
        <v>457</v>
      </c>
      <c r="L53" s="282">
        <v>710</v>
      </c>
      <c r="M53" s="280">
        <f t="shared" si="8"/>
        <v>0.55361050328227579</v>
      </c>
      <c r="N53" s="280">
        <f t="shared" si="9"/>
        <v>0.53017241379310343</v>
      </c>
      <c r="O53" s="280">
        <f t="shared" si="10"/>
        <v>0.37864077669902918</v>
      </c>
      <c r="P53" s="281">
        <f t="shared" si="7"/>
        <v>8.3584489584249688E-2</v>
      </c>
      <c r="Q53" s="271">
        <f t="shared" si="4"/>
        <v>536.5</v>
      </c>
    </row>
    <row r="54" spans="1:17" x14ac:dyDescent="0.3">
      <c r="A54" s="294" t="s">
        <v>161</v>
      </c>
      <c r="B54" s="278" t="s">
        <v>161</v>
      </c>
      <c r="C54" s="279">
        <v>12233</v>
      </c>
      <c r="D54" s="279">
        <v>12461</v>
      </c>
      <c r="E54" s="279">
        <v>12477</v>
      </c>
      <c r="F54" s="279">
        <v>12521</v>
      </c>
      <c r="G54" s="279">
        <v>12091</v>
      </c>
      <c r="H54" s="279">
        <v>11865</v>
      </c>
      <c r="I54" s="279">
        <v>12037</v>
      </c>
      <c r="J54" s="279">
        <v>12086</v>
      </c>
      <c r="K54" s="279">
        <v>11784</v>
      </c>
      <c r="L54" s="279">
        <v>11880</v>
      </c>
      <c r="M54" s="280">
        <f>(L54/K54)-1</f>
        <v>8.1466395112015366E-3</v>
      </c>
      <c r="N54" s="280">
        <f>(L54/J54)-1</f>
        <v>-1.7044514314082382E-2</v>
      </c>
      <c r="O54" s="280">
        <f>(L54/I54)-1</f>
        <v>-1.3043117055744791E-2</v>
      </c>
      <c r="P54" s="281">
        <f t="shared" si="7"/>
        <v>-3.2768507328426733E-3</v>
      </c>
      <c r="Q54" s="271">
        <f t="shared" si="4"/>
        <v>11946.75</v>
      </c>
    </row>
    <row r="55" spans="1:17" x14ac:dyDescent="0.3">
      <c r="A55" s="294" t="s">
        <v>110</v>
      </c>
      <c r="B55" s="283" t="s">
        <v>162</v>
      </c>
      <c r="C55" s="284"/>
      <c r="D55" s="284"/>
      <c r="E55" s="284"/>
      <c r="F55" s="284"/>
      <c r="G55" s="284"/>
      <c r="H55" s="284"/>
      <c r="I55" s="285">
        <v>80</v>
      </c>
      <c r="J55" s="285">
        <v>137</v>
      </c>
      <c r="K55" s="285">
        <v>187</v>
      </c>
      <c r="L55" s="285">
        <v>199</v>
      </c>
      <c r="M55" s="286">
        <f t="shared" si="8"/>
        <v>6.4171122994652441E-2</v>
      </c>
      <c r="N55" s="286">
        <f t="shared" si="9"/>
        <v>0.45255474452554734</v>
      </c>
      <c r="O55" s="286">
        <f t="shared" si="10"/>
        <v>1.4874999999999998</v>
      </c>
      <c r="P55" s="287">
        <f t="shared" si="7"/>
        <v>0.25585868216083552</v>
      </c>
      <c r="Q55" s="271">
        <f t="shared" si="4"/>
        <v>150.75</v>
      </c>
    </row>
    <row r="56" spans="1:17" x14ac:dyDescent="0.3">
      <c r="B56" s="289"/>
      <c r="C56" s="290"/>
      <c r="D56" s="290"/>
      <c r="E56" s="290"/>
      <c r="F56" s="290"/>
      <c r="G56" s="290"/>
      <c r="H56" s="290"/>
      <c r="I56" s="290"/>
      <c r="J56" s="290"/>
      <c r="K56" s="290"/>
      <c r="L56" s="290"/>
      <c r="M56" s="291"/>
      <c r="N56" s="291"/>
      <c r="O56" s="291"/>
      <c r="P56" s="292"/>
      <c r="Q56" s="288"/>
    </row>
    <row r="57" spans="1:17" x14ac:dyDescent="0.3">
      <c r="B57" s="289"/>
      <c r="C57" s="290"/>
      <c r="D57" s="290"/>
      <c r="E57" s="290"/>
      <c r="F57" s="290"/>
      <c r="G57" s="290"/>
      <c r="H57" s="290"/>
      <c r="I57" s="290"/>
      <c r="J57" s="290"/>
      <c r="K57" s="290"/>
      <c r="L57" s="290"/>
      <c r="M57" s="291"/>
      <c r="N57" s="291"/>
      <c r="O57" s="291"/>
      <c r="P57" s="292"/>
      <c r="Q57" s="288"/>
    </row>
    <row r="58" spans="1:17" x14ac:dyDescent="0.3">
      <c r="B58" s="289"/>
      <c r="C58" s="290"/>
      <c r="D58" s="290"/>
      <c r="E58" s="290"/>
      <c r="F58" s="290"/>
      <c r="G58" s="290"/>
      <c r="H58" s="290"/>
      <c r="I58" s="290"/>
      <c r="J58" s="290"/>
      <c r="K58" s="290"/>
      <c r="L58" s="290"/>
      <c r="M58" s="291"/>
      <c r="N58" s="291"/>
      <c r="O58" s="291"/>
      <c r="P58" s="292"/>
      <c r="Q58" s="288"/>
    </row>
    <row r="59" spans="1:17" x14ac:dyDescent="0.3">
      <c r="B59" s="397"/>
      <c r="C59" s="397"/>
      <c r="D59" s="397"/>
      <c r="E59" s="397"/>
      <c r="F59" s="397"/>
      <c r="G59" s="397"/>
      <c r="H59" s="397"/>
      <c r="I59" s="397"/>
      <c r="J59" s="397"/>
      <c r="K59" s="397"/>
      <c r="L59" s="397"/>
    </row>
    <row r="60" spans="1:17" x14ac:dyDescent="0.3">
      <c r="B60" s="398"/>
      <c r="C60" s="398"/>
      <c r="D60" s="398"/>
      <c r="E60" s="398"/>
      <c r="F60" s="398"/>
      <c r="G60" s="398"/>
      <c r="H60" s="398"/>
      <c r="I60" s="398"/>
      <c r="J60" s="398"/>
      <c r="K60" s="398"/>
      <c r="L60" s="398"/>
    </row>
    <row r="61" spans="1:17" x14ac:dyDescent="0.3">
      <c r="B61" s="398"/>
      <c r="C61" s="398"/>
      <c r="D61" s="398"/>
      <c r="E61" s="398"/>
      <c r="F61" s="398"/>
      <c r="G61" s="398"/>
      <c r="H61" s="398"/>
      <c r="I61" s="398"/>
      <c r="J61" s="398"/>
      <c r="K61" s="398"/>
      <c r="L61" s="398"/>
    </row>
    <row r="62" spans="1:17" x14ac:dyDescent="0.3">
      <c r="B62" s="398"/>
      <c r="C62" s="398"/>
      <c r="D62" s="398"/>
      <c r="E62" s="398"/>
      <c r="F62" s="398"/>
      <c r="G62" s="398"/>
      <c r="H62" s="398"/>
      <c r="I62" s="398"/>
      <c r="J62" s="398"/>
      <c r="K62" s="398"/>
      <c r="L62" s="398"/>
    </row>
    <row r="63" spans="1:17" x14ac:dyDescent="0.3">
      <c r="B63" s="293"/>
    </row>
  </sheetData>
  <mergeCells count="4">
    <mergeCell ref="B59:L59"/>
    <mergeCell ref="B60:L60"/>
    <mergeCell ref="B61:L61"/>
    <mergeCell ref="B62:L6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pageSetUpPr fitToPage="1"/>
  </sheetPr>
  <dimension ref="A1:H32"/>
  <sheetViews>
    <sheetView showGridLines="0" topLeftCell="A10" zoomScaleNormal="100" workbookViewId="0">
      <selection activeCell="C14" sqref="C14"/>
    </sheetView>
  </sheetViews>
  <sheetFormatPr defaultRowHeight="14.4" x14ac:dyDescent="0.3"/>
  <cols>
    <col min="1" max="1" width="3.44140625" customWidth="1"/>
    <col min="2" max="2" width="25.44140625" customWidth="1"/>
    <col min="3" max="3" width="48.5546875" customWidth="1"/>
    <col min="4" max="4" width="29.6640625" customWidth="1"/>
    <col min="5" max="5" width="23.33203125" customWidth="1"/>
    <col min="6" max="6" width="17.5546875" customWidth="1"/>
  </cols>
  <sheetData>
    <row r="1" spans="1:8" ht="13.5" customHeight="1" x14ac:dyDescent="0.3">
      <c r="B1" s="89" t="str">
        <f>Narrative!C$1</f>
        <v>FINC01 Finance</v>
      </c>
      <c r="C1" s="128"/>
    </row>
    <row r="3" spans="1:8" x14ac:dyDescent="0.3">
      <c r="A3" s="399" t="s">
        <v>163</v>
      </c>
      <c r="B3" s="399"/>
      <c r="C3" s="90"/>
      <c r="D3" s="90"/>
      <c r="E3" s="87"/>
      <c r="F3" s="87"/>
    </row>
    <row r="4" spans="1:8" ht="23.25" customHeight="1" x14ac:dyDescent="0.3"/>
    <row r="6" spans="1:8" x14ac:dyDescent="0.3">
      <c r="F6" s="99"/>
    </row>
    <row r="7" spans="1:8" ht="184.5" customHeight="1" x14ac:dyDescent="0.3">
      <c r="B7" s="400" t="s">
        <v>164</v>
      </c>
      <c r="C7" s="401"/>
      <c r="D7" s="402"/>
    </row>
    <row r="11" spans="1:8" ht="18" customHeight="1" x14ac:dyDescent="0.3"/>
    <row r="12" spans="1:8" ht="131.25" hidden="1" customHeight="1" x14ac:dyDescent="0.3"/>
    <row r="13" spans="1:8" ht="62.25" customHeight="1" x14ac:dyDescent="0.3">
      <c r="A13" s="127"/>
      <c r="B13" s="120" t="s">
        <v>165</v>
      </c>
      <c r="C13" s="101" t="s">
        <v>166</v>
      </c>
      <c r="D13" s="120" t="s">
        <v>167</v>
      </c>
      <c r="E13" s="188" t="s">
        <v>168</v>
      </c>
      <c r="F13" s="143" t="s">
        <v>169</v>
      </c>
      <c r="G13" s="82"/>
      <c r="H13" s="82"/>
    </row>
    <row r="14" spans="1:8" ht="79.5" customHeight="1" x14ac:dyDescent="0.3">
      <c r="A14" s="365" t="s">
        <v>17</v>
      </c>
      <c r="B14" s="307" t="s">
        <v>170</v>
      </c>
      <c r="C14" s="308" t="s">
        <v>171</v>
      </c>
      <c r="D14" s="309" t="s">
        <v>172</v>
      </c>
      <c r="E14" s="310" t="s">
        <v>173</v>
      </c>
      <c r="F14" s="308" t="s">
        <v>174</v>
      </c>
    </row>
    <row r="15" spans="1:8" ht="69.75" customHeight="1" x14ac:dyDescent="0.3">
      <c r="A15" s="365" t="s">
        <v>18</v>
      </c>
      <c r="B15" s="255"/>
      <c r="C15" s="255"/>
      <c r="D15" s="255"/>
      <c r="E15" s="256"/>
      <c r="F15" s="255"/>
    </row>
    <row r="16" spans="1:8" ht="63.75" customHeight="1" x14ac:dyDescent="0.3">
      <c r="A16" s="365" t="s">
        <v>19</v>
      </c>
      <c r="B16" s="126"/>
      <c r="C16" s="126"/>
      <c r="D16" s="126"/>
      <c r="E16" s="156"/>
      <c r="F16" s="157"/>
    </row>
    <row r="22" spans="1:5" x14ac:dyDescent="0.3">
      <c r="A22" s="403" t="s">
        <v>175</v>
      </c>
      <c r="B22" s="404"/>
      <c r="C22" s="404"/>
      <c r="D22" s="404"/>
      <c r="E22" s="405"/>
    </row>
    <row r="23" spans="1:5" x14ac:dyDescent="0.3">
      <c r="A23" s="406"/>
      <c r="B23" s="407"/>
      <c r="C23" s="407"/>
      <c r="D23" s="407"/>
      <c r="E23" s="408"/>
    </row>
    <row r="24" spans="1:5" x14ac:dyDescent="0.3">
      <c r="A24" s="406"/>
      <c r="B24" s="407"/>
      <c r="C24" s="407"/>
      <c r="D24" s="407"/>
      <c r="E24" s="408"/>
    </row>
    <row r="25" spans="1:5" x14ac:dyDescent="0.3">
      <c r="A25" s="406"/>
      <c r="B25" s="407"/>
      <c r="C25" s="407"/>
      <c r="D25" s="407"/>
      <c r="E25" s="408"/>
    </row>
    <row r="26" spans="1:5" x14ac:dyDescent="0.3">
      <c r="A26" s="406"/>
      <c r="B26" s="407"/>
      <c r="C26" s="407"/>
      <c r="D26" s="407"/>
      <c r="E26" s="408"/>
    </row>
    <row r="27" spans="1:5" x14ac:dyDescent="0.3">
      <c r="A27" s="406"/>
      <c r="B27" s="407"/>
      <c r="C27" s="407"/>
      <c r="D27" s="407"/>
      <c r="E27" s="408"/>
    </row>
    <row r="28" spans="1:5" x14ac:dyDescent="0.3">
      <c r="A28" s="406"/>
      <c r="B28" s="407"/>
      <c r="C28" s="407"/>
      <c r="D28" s="407"/>
      <c r="E28" s="408"/>
    </row>
    <row r="29" spans="1:5" x14ac:dyDescent="0.3">
      <c r="A29" s="406"/>
      <c r="B29" s="407"/>
      <c r="C29" s="407"/>
      <c r="D29" s="407"/>
      <c r="E29" s="408"/>
    </row>
    <row r="30" spans="1:5" x14ac:dyDescent="0.3">
      <c r="A30" s="406"/>
      <c r="B30" s="407"/>
      <c r="C30" s="407"/>
      <c r="D30" s="407"/>
      <c r="E30" s="408"/>
    </row>
    <row r="31" spans="1:5" x14ac:dyDescent="0.3">
      <c r="A31" s="406"/>
      <c r="B31" s="407"/>
      <c r="C31" s="407"/>
      <c r="D31" s="407"/>
      <c r="E31" s="408"/>
    </row>
    <row r="32" spans="1:5" x14ac:dyDescent="0.3">
      <c r="A32" s="409"/>
      <c r="B32" s="410"/>
      <c r="C32" s="410"/>
      <c r="D32" s="410"/>
      <c r="E32" s="411"/>
    </row>
  </sheetData>
  <mergeCells count="3">
    <mergeCell ref="A3:B3"/>
    <mergeCell ref="B7:D7"/>
    <mergeCell ref="A22:E32"/>
  </mergeCells>
  <pageMargins left="0.7" right="0.7" top="0.62812500000000004" bottom="0.5" header="0.3" footer="0.3"/>
  <pageSetup paperSize="5" scale="64" orientation="landscape" r:id="rId1"/>
  <headerFooter>
    <oddHeader>&amp;L&amp;"Calibri,Bold"&amp;24&amp;K00-048DRAFT&amp;C&amp;"Calibri,Bold"&amp;A</oddHeader>
    <oddFooter>&amp;Rprinted:  &amp;D&amp;T</oddFooter>
  </headerFooter>
  <rowBreaks count="2" manualBreakCount="2">
    <brk id="16" max="5" man="1"/>
    <brk id="3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StratObjectives!$A$10:$A$13</xm:f>
          </x14:formula1>
          <xm:sqref>D14:D16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workbookViewId="0">
      <selection activeCell="B18" sqref="B18"/>
    </sheetView>
  </sheetViews>
  <sheetFormatPr defaultRowHeight="15.6" x14ac:dyDescent="0.3"/>
  <cols>
    <col min="1" max="1" width="57.6640625" style="135" customWidth="1"/>
    <col min="2" max="2" width="56.109375" style="342" bestFit="1" customWidth="1"/>
    <col min="3" max="3" width="110" style="342" customWidth="1"/>
    <col min="4" max="4" width="9.109375" style="342"/>
    <col min="5" max="5" width="103.33203125" style="343" customWidth="1"/>
  </cols>
  <sheetData>
    <row r="1" spans="1:5" x14ac:dyDescent="0.3">
      <c r="A1" s="346" t="s">
        <v>176</v>
      </c>
      <c r="B1" s="346"/>
      <c r="C1" s="346"/>
      <c r="D1" s="346"/>
      <c r="E1" s="346"/>
    </row>
    <row r="3" spans="1:5" ht="14.4" x14ac:dyDescent="0.3">
      <c r="A3" s="352" t="s">
        <v>177</v>
      </c>
      <c r="B3" s="353"/>
      <c r="C3" s="354"/>
      <c r="D3"/>
      <c r="E3"/>
    </row>
    <row r="4" spans="1:5" ht="14.4" x14ac:dyDescent="0.3">
      <c r="A4" s="355" t="s">
        <v>178</v>
      </c>
      <c r="B4" s="356" t="s">
        <v>179</v>
      </c>
      <c r="C4" s="354"/>
      <c r="D4"/>
      <c r="E4"/>
    </row>
    <row r="5" spans="1:5" ht="14.4" x14ac:dyDescent="0.3">
      <c r="A5" s="357" t="s">
        <v>180</v>
      </c>
      <c r="B5" s="356" t="s">
        <v>181</v>
      </c>
      <c r="C5" s="354"/>
      <c r="D5"/>
      <c r="E5"/>
    </row>
    <row r="6" spans="1:5" ht="28.5" customHeight="1" x14ac:dyDescent="0.3">
      <c r="A6" s="347"/>
      <c r="B6" s="358" t="s">
        <v>182</v>
      </c>
      <c r="C6" s="348" t="s">
        <v>183</v>
      </c>
      <c r="D6"/>
      <c r="E6"/>
    </row>
    <row r="7" spans="1:5" ht="14.4" x14ac:dyDescent="0.3">
      <c r="A7" s="347" t="s">
        <v>184</v>
      </c>
      <c r="B7" s="347" t="s">
        <v>185</v>
      </c>
      <c r="C7" s="348"/>
      <c r="D7"/>
      <c r="E7"/>
    </row>
    <row r="8" spans="1:5" ht="14.4" x14ac:dyDescent="0.3">
      <c r="A8" s="347" t="s">
        <v>186</v>
      </c>
      <c r="B8" s="347" t="s">
        <v>185</v>
      </c>
      <c r="C8" s="348"/>
      <c r="D8"/>
      <c r="E8"/>
    </row>
    <row r="9" spans="1:5" ht="14.4" x14ac:dyDescent="0.3">
      <c r="A9" s="347" t="s">
        <v>187</v>
      </c>
      <c r="B9" s="347" t="s">
        <v>185</v>
      </c>
      <c r="C9" s="348"/>
      <c r="D9"/>
      <c r="E9"/>
    </row>
    <row r="10" spans="1:5" ht="14.4" x14ac:dyDescent="0.3">
      <c r="A10" s="347" t="s">
        <v>188</v>
      </c>
      <c r="B10" s="347" t="s">
        <v>185</v>
      </c>
      <c r="C10" s="348"/>
      <c r="D10"/>
      <c r="E10"/>
    </row>
    <row r="11" spans="1:5" ht="14.4" x14ac:dyDescent="0.3">
      <c r="A11" s="347" t="s">
        <v>189</v>
      </c>
      <c r="B11" s="347" t="s">
        <v>185</v>
      </c>
      <c r="C11" s="348"/>
      <c r="D11"/>
      <c r="E11"/>
    </row>
    <row r="12" spans="1:5" ht="14.4" x14ac:dyDescent="0.3">
      <c r="A12" s="347" t="s">
        <v>190</v>
      </c>
      <c r="B12" s="347" t="s">
        <v>185</v>
      </c>
      <c r="C12" s="348"/>
      <c r="D12"/>
      <c r="E12"/>
    </row>
    <row r="13" spans="1:5" x14ac:dyDescent="0.3">
      <c r="A13" s="344"/>
      <c r="B13" s="344"/>
      <c r="C13" s="345"/>
      <c r="D13"/>
      <c r="E13"/>
    </row>
    <row r="14" spans="1:5" ht="14.4" x14ac:dyDescent="0.3">
      <c r="A14" s="355" t="s">
        <v>191</v>
      </c>
      <c r="B14" s="356"/>
      <c r="C14" s="349"/>
      <c r="D14"/>
      <c r="E14"/>
    </row>
    <row r="15" spans="1:5" ht="14.4" x14ac:dyDescent="0.3">
      <c r="A15" s="357" t="s">
        <v>180</v>
      </c>
      <c r="B15" s="356"/>
      <c r="C15" s="349"/>
      <c r="D15"/>
      <c r="E15"/>
    </row>
    <row r="16" spans="1:5" ht="14.4" x14ac:dyDescent="0.3">
      <c r="A16" s="350"/>
      <c r="B16" s="359" t="s">
        <v>182</v>
      </c>
      <c r="C16" s="351" t="s">
        <v>183</v>
      </c>
      <c r="D16"/>
      <c r="E16"/>
    </row>
    <row r="17" spans="1:5" ht="43.2" x14ac:dyDescent="0.3">
      <c r="A17" s="350" t="s">
        <v>184</v>
      </c>
      <c r="B17" s="370" t="s">
        <v>969</v>
      </c>
      <c r="C17" s="369" t="s">
        <v>968</v>
      </c>
      <c r="D17"/>
      <c r="E17"/>
    </row>
    <row r="18" spans="1:5" ht="28.8" x14ac:dyDescent="0.3">
      <c r="A18" s="350" t="s">
        <v>186</v>
      </c>
      <c r="B18" s="370" t="s">
        <v>969</v>
      </c>
      <c r="C18" s="369" t="s">
        <v>967</v>
      </c>
      <c r="D18"/>
      <c r="E18"/>
    </row>
    <row r="19" spans="1:5" ht="14.4" x14ac:dyDescent="0.3">
      <c r="A19" s="350" t="s">
        <v>187</v>
      </c>
      <c r="B19" s="350"/>
      <c r="C19" s="351"/>
      <c r="D19"/>
      <c r="E19"/>
    </row>
    <row r="20" spans="1:5" ht="14.4" x14ac:dyDescent="0.3">
      <c r="A20" s="350" t="s">
        <v>188</v>
      </c>
      <c r="B20" s="350"/>
      <c r="C20" s="351"/>
      <c r="D20"/>
      <c r="E20"/>
    </row>
    <row r="21" spans="1:5" ht="14.4" x14ac:dyDescent="0.3">
      <c r="A21" s="350" t="s">
        <v>189</v>
      </c>
      <c r="B21" s="350"/>
      <c r="C21" s="351"/>
      <c r="D21"/>
      <c r="E21"/>
    </row>
    <row r="22" spans="1:5" ht="14.4" x14ac:dyDescent="0.3">
      <c r="A22" s="350" t="s">
        <v>190</v>
      </c>
      <c r="B22" s="350"/>
      <c r="C22" s="351"/>
      <c r="D22"/>
      <c r="E22"/>
    </row>
    <row r="23" spans="1:5" x14ac:dyDescent="0.3">
      <c r="A23" s="342"/>
      <c r="C23" s="343"/>
      <c r="D23"/>
      <c r="E23"/>
    </row>
    <row r="24" spans="1:5" x14ac:dyDescent="0.3">
      <c r="C24" s="343"/>
      <c r="D24"/>
      <c r="E24"/>
    </row>
    <row r="25" spans="1:5" x14ac:dyDescent="0.3">
      <c r="C25" s="343"/>
      <c r="D25"/>
      <c r="E25"/>
    </row>
    <row r="26" spans="1:5" x14ac:dyDescent="0.3">
      <c r="C26" s="343"/>
      <c r="D26"/>
      <c r="E26"/>
    </row>
    <row r="27" spans="1:5" x14ac:dyDescent="0.3">
      <c r="C27" s="343"/>
      <c r="D27"/>
      <c r="E27"/>
    </row>
  </sheetData>
  <dataValidations count="1">
    <dataValidation type="list" allowBlank="1" showInputMessage="1" showErrorMessage="1" sqref="B7:B12 B17:B22">
      <formula1>"Support,Partially Support,Do not support "</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9.109375" defaultRowHeight="18" x14ac:dyDescent="0.35"/>
  <cols>
    <col min="1" max="2" width="23.5546875" style="311" customWidth="1"/>
    <col min="3" max="3" width="65.5546875" style="318" customWidth="1"/>
    <col min="4" max="4" width="38.6640625" style="319" customWidth="1"/>
    <col min="5" max="5" width="72.44140625" style="311" customWidth="1"/>
    <col min="6" max="16384" width="9.109375" style="311"/>
  </cols>
  <sheetData>
    <row r="1" spans="1:5" x14ac:dyDescent="0.35">
      <c r="A1" s="412" t="s">
        <v>192</v>
      </c>
      <c r="B1" s="412"/>
      <c r="C1" s="412"/>
      <c r="D1" s="412"/>
      <c r="E1" s="412"/>
    </row>
    <row r="3" spans="1:5" x14ac:dyDescent="0.35">
      <c r="A3" s="413" t="s">
        <v>193</v>
      </c>
      <c r="B3" s="413"/>
      <c r="C3" s="413"/>
      <c r="D3" s="413"/>
      <c r="E3" s="413"/>
    </row>
    <row r="5" spans="1:5" s="314" customFormat="1" ht="70.2" x14ac:dyDescent="0.35">
      <c r="A5" s="312" t="s">
        <v>194</v>
      </c>
      <c r="B5" s="312" t="s">
        <v>195</v>
      </c>
      <c r="C5" s="312" t="s">
        <v>196</v>
      </c>
      <c r="D5" s="313" t="s">
        <v>197</v>
      </c>
      <c r="E5" s="312" t="s">
        <v>198</v>
      </c>
    </row>
    <row r="6" spans="1:5" x14ac:dyDescent="0.35">
      <c r="A6" s="315"/>
      <c r="B6" s="315"/>
      <c r="C6" s="316"/>
      <c r="D6" s="317"/>
      <c r="E6" s="315"/>
    </row>
    <row r="7" spans="1:5" x14ac:dyDescent="0.35">
      <c r="A7" s="315"/>
      <c r="B7" s="315"/>
      <c r="C7" s="316"/>
      <c r="D7" s="317"/>
      <c r="E7" s="315"/>
    </row>
    <row r="8" spans="1:5" x14ac:dyDescent="0.35">
      <c r="A8" s="315"/>
      <c r="B8" s="315"/>
      <c r="C8" s="316"/>
      <c r="D8" s="317"/>
      <c r="E8" s="315"/>
    </row>
    <row r="9" spans="1:5" x14ac:dyDescent="0.35">
      <c r="A9" s="315"/>
      <c r="B9" s="315"/>
      <c r="C9" s="316"/>
      <c r="D9" s="317"/>
      <c r="E9" s="315"/>
    </row>
    <row r="10" spans="1:5" x14ac:dyDescent="0.35">
      <c r="A10" s="315"/>
      <c r="B10" s="315"/>
      <c r="C10" s="316"/>
      <c r="D10" s="317"/>
      <c r="E10" s="315"/>
    </row>
    <row r="11" spans="1:5" x14ac:dyDescent="0.35">
      <c r="A11" s="315"/>
      <c r="B11" s="315"/>
      <c r="C11" s="316"/>
      <c r="D11" s="317"/>
      <c r="E11" s="315"/>
    </row>
    <row r="12" spans="1:5" x14ac:dyDescent="0.35">
      <c r="A12" s="315"/>
      <c r="B12" s="315"/>
      <c r="C12" s="316"/>
      <c r="D12" s="317"/>
      <c r="E12" s="315"/>
    </row>
    <row r="13" spans="1:5" x14ac:dyDescent="0.35">
      <c r="A13" s="315"/>
      <c r="B13" s="315"/>
      <c r="C13" s="316"/>
      <c r="D13" s="317"/>
      <c r="E13" s="315"/>
    </row>
    <row r="14" spans="1:5" x14ac:dyDescent="0.35">
      <c r="A14" s="315"/>
      <c r="B14" s="315"/>
      <c r="C14" s="316"/>
      <c r="D14" s="317"/>
      <c r="E14" s="315"/>
    </row>
    <row r="15" spans="1:5" x14ac:dyDescent="0.35">
      <c r="A15" s="315"/>
      <c r="B15" s="315"/>
      <c r="C15" s="316"/>
      <c r="D15" s="317"/>
      <c r="E15" s="315"/>
    </row>
    <row r="16" spans="1:5" x14ac:dyDescent="0.35">
      <c r="A16" s="315"/>
      <c r="B16" s="315"/>
      <c r="C16" s="316"/>
      <c r="D16" s="317"/>
      <c r="E16" s="315"/>
    </row>
    <row r="17" spans="1:5" x14ac:dyDescent="0.35">
      <c r="A17" s="315"/>
      <c r="B17" s="315"/>
      <c r="C17" s="316"/>
      <c r="D17" s="317"/>
      <c r="E17" s="315"/>
    </row>
  </sheetData>
  <mergeCells count="2">
    <mergeCell ref="A1:E1"/>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75"/>
  <sheetViews>
    <sheetView showGridLines="0" topLeftCell="A8" zoomScaleNormal="100" workbookViewId="0">
      <selection activeCell="J26" sqref="J26"/>
    </sheetView>
  </sheetViews>
  <sheetFormatPr defaultRowHeight="14.4" x14ac:dyDescent="0.3"/>
  <cols>
    <col min="1" max="1" width="5.33203125" customWidth="1"/>
    <col min="2" max="2" width="24.44140625" customWidth="1"/>
    <col min="4" max="4" width="8.5546875" customWidth="1"/>
    <col min="5" max="5" width="8" customWidth="1"/>
    <col min="10" max="10" width="10.88671875" customWidth="1"/>
    <col min="11" max="11" width="11.109375" customWidth="1"/>
    <col min="12" max="12" width="10.109375" customWidth="1"/>
  </cols>
  <sheetData>
    <row r="1" spans="1:12" ht="46.5" customHeight="1" x14ac:dyDescent="0.3">
      <c r="B1" s="414" t="s">
        <v>199</v>
      </c>
      <c r="C1" s="414"/>
      <c r="D1" s="414"/>
      <c r="E1" s="414"/>
      <c r="F1" s="414"/>
      <c r="G1" s="414"/>
      <c r="H1" s="414"/>
      <c r="I1" s="414"/>
      <c r="J1" s="414"/>
      <c r="K1" s="414"/>
      <c r="L1" s="414"/>
    </row>
    <row r="2" spans="1:12" ht="15" thickBot="1" x14ac:dyDescent="0.35">
      <c r="B2" s="89" t="str">
        <f>Narrative!C1</f>
        <v>FINC01 Finance</v>
      </c>
      <c r="C2" s="128"/>
      <c r="D2" s="128"/>
      <c r="E2" s="128"/>
    </row>
    <row r="3" spans="1:12" ht="14.25" customHeight="1" x14ac:dyDescent="0.3">
      <c r="B3" s="100"/>
      <c r="C3" s="415" t="s">
        <v>200</v>
      </c>
      <c r="D3" s="416"/>
      <c r="E3" s="417"/>
      <c r="F3" s="415" t="s">
        <v>201</v>
      </c>
      <c r="G3" s="416"/>
      <c r="H3" s="417"/>
      <c r="I3" s="415" t="s">
        <v>202</v>
      </c>
      <c r="J3" s="416"/>
      <c r="K3" s="417"/>
      <c r="L3" s="118" t="s">
        <v>203</v>
      </c>
    </row>
    <row r="4" spans="1:12" ht="27.6" x14ac:dyDescent="0.3">
      <c r="A4" t="s">
        <v>204</v>
      </c>
      <c r="B4" s="109"/>
      <c r="C4" s="110" t="s">
        <v>205</v>
      </c>
      <c r="D4" s="106" t="s">
        <v>206</v>
      </c>
      <c r="E4" s="111" t="s">
        <v>200</v>
      </c>
      <c r="F4" s="110" t="s">
        <v>207</v>
      </c>
      <c r="G4" s="106" t="s">
        <v>208</v>
      </c>
      <c r="H4" s="111" t="s">
        <v>201</v>
      </c>
      <c r="I4" s="110" t="s">
        <v>209</v>
      </c>
      <c r="J4" s="211" t="s">
        <v>210</v>
      </c>
      <c r="K4" s="211" t="s">
        <v>211</v>
      </c>
      <c r="L4" s="121" t="s">
        <v>212</v>
      </c>
    </row>
    <row r="5" spans="1:12" x14ac:dyDescent="0.3">
      <c r="B5" s="117" t="s">
        <v>213</v>
      </c>
      <c r="C5" s="112"/>
      <c r="D5" s="112"/>
      <c r="E5" s="112"/>
      <c r="F5" s="112"/>
      <c r="G5" s="112"/>
      <c r="H5" s="112"/>
      <c r="I5" s="112"/>
      <c r="J5" s="112"/>
      <c r="K5" s="112"/>
      <c r="L5" s="113"/>
    </row>
    <row r="6" spans="1:12" x14ac:dyDescent="0.3">
      <c r="A6" s="201">
        <v>1</v>
      </c>
      <c r="B6" s="98" t="s">
        <v>214</v>
      </c>
      <c r="C6" s="102">
        <v>161</v>
      </c>
      <c r="D6" s="102">
        <v>173</v>
      </c>
      <c r="E6" s="102"/>
      <c r="F6" s="102">
        <v>175</v>
      </c>
      <c r="G6" s="102">
        <v>195</v>
      </c>
      <c r="H6" s="102"/>
      <c r="I6" s="102">
        <v>191</v>
      </c>
      <c r="J6" s="102"/>
      <c r="K6" s="230"/>
      <c r="L6" s="103"/>
    </row>
    <row r="7" spans="1:12" x14ac:dyDescent="0.3">
      <c r="A7" s="201">
        <v>2</v>
      </c>
      <c r="B7" s="96" t="s">
        <v>215</v>
      </c>
      <c r="C7" s="5">
        <v>2358</v>
      </c>
      <c r="D7" s="5">
        <v>2394</v>
      </c>
      <c r="E7" s="5"/>
      <c r="F7" s="5">
        <v>2559</v>
      </c>
      <c r="G7" s="5">
        <v>2708</v>
      </c>
      <c r="H7" s="5"/>
      <c r="I7" s="5">
        <v>2721</v>
      </c>
      <c r="J7" s="5"/>
      <c r="K7" s="230"/>
      <c r="L7" s="104"/>
    </row>
    <row r="8" spans="1:12" ht="27.6" x14ac:dyDescent="0.3">
      <c r="A8" s="201">
        <v>3</v>
      </c>
      <c r="B8" s="210" t="s">
        <v>216</v>
      </c>
      <c r="C8" s="5">
        <v>48</v>
      </c>
      <c r="D8" s="5">
        <v>159</v>
      </c>
      <c r="E8" s="5"/>
      <c r="F8" s="5">
        <v>51</v>
      </c>
      <c r="G8" s="5">
        <v>177</v>
      </c>
      <c r="H8" s="5"/>
      <c r="I8" s="5">
        <v>120</v>
      </c>
      <c r="J8" s="5"/>
      <c r="K8" s="230"/>
      <c r="L8" s="104"/>
    </row>
    <row r="9" spans="1:12" x14ac:dyDescent="0.3">
      <c r="A9" s="201">
        <v>4</v>
      </c>
      <c r="B9" s="96" t="s">
        <v>217</v>
      </c>
      <c r="C9" s="5">
        <v>230</v>
      </c>
      <c r="D9" s="5">
        <v>239</v>
      </c>
      <c r="E9" s="5"/>
      <c r="F9" s="5">
        <v>268</v>
      </c>
      <c r="G9" s="5">
        <v>272</v>
      </c>
      <c r="H9" s="5"/>
      <c r="I9" s="5">
        <v>291</v>
      </c>
      <c r="J9" s="5"/>
      <c r="K9" s="230"/>
      <c r="L9" s="104"/>
    </row>
    <row r="10" spans="1:12" x14ac:dyDescent="0.3">
      <c r="A10" s="201">
        <v>5</v>
      </c>
      <c r="B10" s="96" t="s">
        <v>218</v>
      </c>
      <c r="C10" s="5">
        <v>0</v>
      </c>
      <c r="D10" s="5">
        <v>0</v>
      </c>
      <c r="E10" s="5"/>
      <c r="F10" s="5">
        <v>0</v>
      </c>
      <c r="G10" s="5">
        <v>0</v>
      </c>
      <c r="H10" s="5"/>
      <c r="I10" s="5">
        <v>0</v>
      </c>
      <c r="J10" s="5"/>
      <c r="K10" s="5"/>
      <c r="L10" s="104"/>
    </row>
    <row r="11" spans="1:12" x14ac:dyDescent="0.3">
      <c r="A11" s="201"/>
      <c r="B11" s="96" t="s">
        <v>219</v>
      </c>
      <c r="C11" s="203"/>
      <c r="D11" s="203"/>
      <c r="E11" s="203"/>
      <c r="F11" s="203"/>
      <c r="G11" s="203"/>
      <c r="H11" s="203"/>
      <c r="I11" s="203"/>
      <c r="J11" s="204"/>
      <c r="K11" s="204"/>
      <c r="L11" s="205"/>
    </row>
    <row r="12" spans="1:12" x14ac:dyDescent="0.3">
      <c r="A12" s="201">
        <v>6</v>
      </c>
      <c r="B12" s="96" t="s">
        <v>220</v>
      </c>
      <c r="C12" s="5"/>
      <c r="D12" s="5"/>
      <c r="E12" s="5"/>
      <c r="F12" s="5"/>
      <c r="G12" s="5"/>
      <c r="H12" s="5"/>
      <c r="I12" s="5"/>
      <c r="J12" s="5"/>
      <c r="K12" s="5"/>
      <c r="L12" s="104"/>
    </row>
    <row r="13" spans="1:12" x14ac:dyDescent="0.3">
      <c r="B13" s="96" t="s">
        <v>221</v>
      </c>
      <c r="C13" s="212"/>
      <c r="D13" s="212"/>
      <c r="E13" s="203"/>
      <c r="F13" s="212"/>
      <c r="G13" s="212"/>
      <c r="H13" s="203"/>
      <c r="I13" s="212"/>
      <c r="J13" s="7"/>
      <c r="K13" s="204"/>
      <c r="L13" s="205"/>
    </row>
    <row r="14" spans="1:12" x14ac:dyDescent="0.3">
      <c r="A14" s="201"/>
      <c r="B14" s="114" t="s">
        <v>222</v>
      </c>
      <c r="C14" s="213"/>
      <c r="D14" s="213"/>
      <c r="E14" s="206"/>
      <c r="F14" s="213"/>
      <c r="G14" s="213"/>
      <c r="H14" s="206"/>
      <c r="I14" s="213"/>
      <c r="J14" s="214"/>
      <c r="K14" s="207"/>
      <c r="L14" s="208"/>
    </row>
    <row r="15" spans="1:12" x14ac:dyDescent="0.3">
      <c r="A15" s="201"/>
      <c r="B15" s="114" t="s">
        <v>223</v>
      </c>
      <c r="C15" s="213"/>
      <c r="D15" s="213"/>
      <c r="E15" s="206"/>
      <c r="F15" s="213"/>
      <c r="G15" s="213"/>
      <c r="H15" s="206"/>
      <c r="I15" s="213"/>
      <c r="J15" s="214"/>
      <c r="K15" s="207"/>
      <c r="L15" s="208"/>
    </row>
    <row r="16" spans="1:12" x14ac:dyDescent="0.3">
      <c r="A16" s="201">
        <v>7</v>
      </c>
      <c r="B16" s="114" t="s">
        <v>224</v>
      </c>
      <c r="C16" s="115">
        <v>19</v>
      </c>
      <c r="D16" s="115">
        <v>38</v>
      </c>
      <c r="E16" s="115">
        <v>57</v>
      </c>
      <c r="F16" s="115">
        <v>31</v>
      </c>
      <c r="G16" s="115">
        <v>39</v>
      </c>
      <c r="H16" s="115">
        <v>70</v>
      </c>
      <c r="I16" s="115"/>
      <c r="J16" s="115"/>
      <c r="K16" s="115"/>
      <c r="L16" s="116"/>
    </row>
    <row r="17" spans="1:12" x14ac:dyDescent="0.3">
      <c r="A17" s="201">
        <v>8</v>
      </c>
      <c r="B17" s="114" t="s">
        <v>225</v>
      </c>
      <c r="C17" s="115">
        <v>802</v>
      </c>
      <c r="D17" s="115">
        <v>851</v>
      </c>
      <c r="E17" s="115"/>
      <c r="F17" s="115">
        <v>880</v>
      </c>
      <c r="G17" s="115">
        <v>962</v>
      </c>
      <c r="H17" s="115"/>
      <c r="I17" s="115">
        <v>959</v>
      </c>
      <c r="J17" s="115"/>
      <c r="K17" s="115"/>
      <c r="L17" s="116"/>
    </row>
    <row r="18" spans="1:12" x14ac:dyDescent="0.3">
      <c r="A18" s="201">
        <v>9</v>
      </c>
      <c r="B18" s="96" t="s">
        <v>226</v>
      </c>
      <c r="C18" s="5">
        <v>31</v>
      </c>
      <c r="D18" s="5">
        <v>35</v>
      </c>
      <c r="E18" s="5"/>
      <c r="F18" s="5">
        <v>39</v>
      </c>
      <c r="G18" s="5">
        <v>37</v>
      </c>
      <c r="H18" s="5"/>
      <c r="I18" s="5">
        <v>35</v>
      </c>
      <c r="J18" s="5"/>
      <c r="K18" s="5"/>
      <c r="L18" s="5"/>
    </row>
    <row r="19" spans="1:12" x14ac:dyDescent="0.3">
      <c r="A19" s="201">
        <v>10</v>
      </c>
      <c r="B19" s="125" t="s">
        <v>227</v>
      </c>
      <c r="C19" s="124">
        <f>C17/C18</f>
        <v>25.870967741935484</v>
      </c>
      <c r="D19" s="124">
        <f t="shared" ref="D19:I19" si="0">D17/D18</f>
        <v>24.314285714285713</v>
      </c>
      <c r="E19" s="124"/>
      <c r="F19" s="124">
        <f t="shared" si="0"/>
        <v>22.564102564102566</v>
      </c>
      <c r="G19" s="124">
        <f t="shared" si="0"/>
        <v>26</v>
      </c>
      <c r="H19" s="124"/>
      <c r="I19" s="124">
        <f t="shared" si="0"/>
        <v>27.4</v>
      </c>
      <c r="J19" s="124"/>
      <c r="K19" s="124"/>
      <c r="L19" s="124"/>
    </row>
    <row r="20" spans="1:12" x14ac:dyDescent="0.3">
      <c r="B20" s="132" t="s">
        <v>228</v>
      </c>
      <c r="C20" s="133"/>
      <c r="D20" s="133"/>
      <c r="E20" s="133"/>
      <c r="F20" s="133"/>
      <c r="G20" s="133"/>
      <c r="H20" s="133"/>
      <c r="I20" s="133"/>
      <c r="J20" s="133"/>
      <c r="K20" s="133"/>
      <c r="L20" s="131"/>
    </row>
    <row r="21" spans="1:12" ht="27.6" x14ac:dyDescent="0.3">
      <c r="A21" s="201">
        <v>11</v>
      </c>
      <c r="B21" s="98" t="s">
        <v>229</v>
      </c>
      <c r="C21" s="102">
        <v>9</v>
      </c>
      <c r="D21" s="102">
        <v>9</v>
      </c>
      <c r="E21" s="102"/>
      <c r="F21" s="102">
        <v>9</v>
      </c>
      <c r="G21" s="102">
        <v>9</v>
      </c>
      <c r="H21" s="102"/>
      <c r="I21" s="102"/>
      <c r="J21" s="102"/>
      <c r="K21" s="102"/>
      <c r="L21" s="103"/>
    </row>
    <row r="22" spans="1:12" ht="27.6" x14ac:dyDescent="0.3">
      <c r="A22" s="201">
        <v>12</v>
      </c>
      <c r="B22" s="96" t="s">
        <v>230</v>
      </c>
      <c r="C22" s="5">
        <v>7</v>
      </c>
      <c r="D22" s="5">
        <v>6</v>
      </c>
      <c r="E22" s="5"/>
      <c r="F22" s="5">
        <v>6</v>
      </c>
      <c r="G22" s="5">
        <v>6</v>
      </c>
      <c r="H22" s="5"/>
      <c r="I22" s="5"/>
      <c r="J22" s="5"/>
      <c r="K22" s="5"/>
      <c r="L22" s="104"/>
    </row>
    <row r="23" spans="1:12" x14ac:dyDescent="0.3">
      <c r="A23" s="201">
        <v>13</v>
      </c>
      <c r="B23" s="125" t="s">
        <v>231</v>
      </c>
      <c r="C23" s="124">
        <f>C21+C22</f>
        <v>16</v>
      </c>
      <c r="D23" s="124">
        <f t="shared" ref="D23:L23" si="1">D21+D22</f>
        <v>15</v>
      </c>
      <c r="E23" s="124"/>
      <c r="F23" s="124">
        <f t="shared" si="1"/>
        <v>15</v>
      </c>
      <c r="G23" s="124">
        <f t="shared" si="1"/>
        <v>15</v>
      </c>
      <c r="H23" s="124"/>
      <c r="I23" s="124">
        <f t="shared" si="1"/>
        <v>0</v>
      </c>
      <c r="J23" s="124">
        <f t="shared" si="1"/>
        <v>0</v>
      </c>
      <c r="K23" s="124"/>
      <c r="L23" s="124">
        <f t="shared" si="1"/>
        <v>0</v>
      </c>
    </row>
    <row r="24" spans="1:12" ht="27.6" x14ac:dyDescent="0.3">
      <c r="A24" s="201">
        <v>14</v>
      </c>
      <c r="B24" s="96" t="s">
        <v>232</v>
      </c>
      <c r="C24" s="92">
        <v>27</v>
      </c>
      <c r="D24" s="92">
        <v>24</v>
      </c>
      <c r="E24" s="92"/>
      <c r="F24" s="92">
        <v>27</v>
      </c>
      <c r="G24" s="92">
        <v>24</v>
      </c>
      <c r="H24" s="92"/>
      <c r="I24" s="92"/>
      <c r="J24" s="92"/>
      <c r="K24" s="92"/>
      <c r="L24" s="139"/>
    </row>
    <row r="25" spans="1:12" x14ac:dyDescent="0.3">
      <c r="A25" s="201">
        <v>15</v>
      </c>
      <c r="B25" s="125" t="s">
        <v>233</v>
      </c>
      <c r="C25" s="124">
        <f>(C24/12)+C21</f>
        <v>11.25</v>
      </c>
      <c r="D25" s="124">
        <f t="shared" ref="D25:L25" si="2">(D24/12)+D21</f>
        <v>11</v>
      </c>
      <c r="E25" s="124"/>
      <c r="F25" s="124">
        <f t="shared" si="2"/>
        <v>11.25</v>
      </c>
      <c r="G25" s="124">
        <f t="shared" si="2"/>
        <v>11</v>
      </c>
      <c r="H25" s="124"/>
      <c r="I25" s="124">
        <f t="shared" si="2"/>
        <v>0</v>
      </c>
      <c r="J25" s="124">
        <f t="shared" si="2"/>
        <v>0</v>
      </c>
      <c r="K25" s="124"/>
      <c r="L25" s="124">
        <f t="shared" si="2"/>
        <v>0</v>
      </c>
    </row>
    <row r="26" spans="1:12" x14ac:dyDescent="0.3">
      <c r="A26" s="201">
        <v>16</v>
      </c>
      <c r="B26" s="125" t="s">
        <v>234</v>
      </c>
      <c r="C26" s="124">
        <f t="shared" ref="C26:L26" si="3">C6/C25</f>
        <v>14.311111111111112</v>
      </c>
      <c r="D26" s="124">
        <f t="shared" si="3"/>
        <v>15.727272727272727</v>
      </c>
      <c r="E26" s="124"/>
      <c r="F26" s="124">
        <f t="shared" si="3"/>
        <v>15.555555555555555</v>
      </c>
      <c r="G26" s="124">
        <f t="shared" si="3"/>
        <v>17.727272727272727</v>
      </c>
      <c r="H26" s="124"/>
      <c r="I26" s="124" t="e">
        <f>I6/I25</f>
        <v>#DIV/0!</v>
      </c>
      <c r="J26" s="124" t="e">
        <f t="shared" si="3"/>
        <v>#DIV/0!</v>
      </c>
      <c r="K26" s="124"/>
      <c r="L26" s="124" t="e">
        <f t="shared" si="3"/>
        <v>#DIV/0!</v>
      </c>
    </row>
    <row r="27" spans="1:12" x14ac:dyDescent="0.3">
      <c r="A27" s="201">
        <v>17</v>
      </c>
      <c r="B27" s="96" t="s">
        <v>235</v>
      </c>
      <c r="C27" s="5">
        <v>1</v>
      </c>
      <c r="D27" s="5">
        <v>1</v>
      </c>
      <c r="E27" s="5"/>
      <c r="F27" s="5">
        <v>0</v>
      </c>
      <c r="G27" s="5">
        <v>0</v>
      </c>
      <c r="H27" s="5"/>
      <c r="I27" s="5"/>
      <c r="J27" s="5"/>
      <c r="K27" s="5"/>
      <c r="L27" s="104"/>
    </row>
    <row r="28" spans="1:12" x14ac:dyDescent="0.3">
      <c r="A28" s="201">
        <v>18</v>
      </c>
      <c r="B28" s="96" t="s">
        <v>236</v>
      </c>
      <c r="C28" s="5">
        <v>176</v>
      </c>
      <c r="D28" s="5">
        <v>202</v>
      </c>
      <c r="E28" s="5"/>
      <c r="F28" s="5">
        <v>206</v>
      </c>
      <c r="G28" s="5">
        <v>239</v>
      </c>
      <c r="H28" s="5"/>
      <c r="I28" s="5"/>
      <c r="J28" s="5"/>
      <c r="K28" s="5"/>
      <c r="L28" s="104"/>
    </row>
    <row r="29" spans="1:12" x14ac:dyDescent="0.3">
      <c r="A29" s="201">
        <v>19</v>
      </c>
      <c r="B29" s="96" t="s">
        <v>237</v>
      </c>
      <c r="C29" s="5">
        <v>117</v>
      </c>
      <c r="D29" s="5">
        <v>123</v>
      </c>
      <c r="E29" s="5"/>
      <c r="F29" s="5">
        <v>127</v>
      </c>
      <c r="G29" s="5">
        <v>123</v>
      </c>
      <c r="H29" s="5"/>
      <c r="I29" s="5"/>
      <c r="J29" s="5"/>
      <c r="K29" s="5"/>
      <c r="L29" s="104"/>
    </row>
    <row r="30" spans="1:12" ht="27.6" x14ac:dyDescent="0.3">
      <c r="A30" s="201">
        <v>20</v>
      </c>
      <c r="B30" s="96" t="s">
        <v>238</v>
      </c>
      <c r="C30" s="5">
        <v>6.4</v>
      </c>
      <c r="D30" s="5">
        <v>7.5</v>
      </c>
      <c r="E30" s="5"/>
      <c r="F30" s="5">
        <v>8</v>
      </c>
      <c r="G30" s="5">
        <v>7.9</v>
      </c>
      <c r="H30" s="5"/>
      <c r="I30" s="5"/>
      <c r="J30" s="5"/>
      <c r="K30" s="5"/>
      <c r="L30" s="104"/>
    </row>
    <row r="31" spans="1:12" ht="15" customHeight="1" x14ac:dyDescent="0.3">
      <c r="A31" s="201">
        <v>21</v>
      </c>
      <c r="B31" s="96" t="s">
        <v>239</v>
      </c>
      <c r="C31" s="5">
        <v>18</v>
      </c>
      <c r="D31" s="5">
        <v>15</v>
      </c>
      <c r="E31" s="5"/>
      <c r="F31" s="5">
        <v>24</v>
      </c>
      <c r="G31" s="5">
        <v>24</v>
      </c>
      <c r="H31" s="5"/>
      <c r="I31" s="5"/>
      <c r="J31" s="5"/>
      <c r="K31" s="5"/>
      <c r="L31" s="5"/>
    </row>
    <row r="32" spans="1:12" x14ac:dyDescent="0.3">
      <c r="A32" s="201">
        <v>22</v>
      </c>
      <c r="B32" s="96" t="s">
        <v>240</v>
      </c>
      <c r="C32" s="5">
        <v>12</v>
      </c>
      <c r="D32" s="5">
        <v>12</v>
      </c>
      <c r="E32" s="5"/>
      <c r="F32" s="5">
        <v>6</v>
      </c>
      <c r="G32" s="5">
        <v>9</v>
      </c>
      <c r="H32" s="5"/>
      <c r="I32" s="5"/>
      <c r="J32" s="5"/>
      <c r="K32" s="5"/>
      <c r="L32" s="5"/>
    </row>
    <row r="33" spans="1:16" ht="28.2" thickBot="1" x14ac:dyDescent="0.35">
      <c r="A33" s="201">
        <v>23</v>
      </c>
      <c r="B33" s="97" t="s">
        <v>241</v>
      </c>
      <c r="C33" s="105">
        <v>18</v>
      </c>
      <c r="D33" s="105">
        <v>12</v>
      </c>
      <c r="E33" s="105"/>
      <c r="F33" s="105">
        <v>6</v>
      </c>
      <c r="G33" s="105">
        <v>3</v>
      </c>
      <c r="H33" s="105"/>
      <c r="I33" s="105"/>
      <c r="J33" s="105"/>
      <c r="K33" s="105"/>
      <c r="L33" s="105"/>
    </row>
    <row r="34" spans="1:16" x14ac:dyDescent="0.3">
      <c r="A34" s="201">
        <v>24</v>
      </c>
      <c r="B34" s="152" t="s">
        <v>242</v>
      </c>
      <c r="C34" s="153">
        <f>C31+C32+C33</f>
        <v>48</v>
      </c>
      <c r="D34" s="153">
        <f t="shared" ref="D34:L34" si="4">D31+D32+D33</f>
        <v>39</v>
      </c>
      <c r="E34" s="153"/>
      <c r="F34" s="153">
        <f t="shared" si="4"/>
        <v>36</v>
      </c>
      <c r="G34" s="153">
        <f t="shared" si="4"/>
        <v>36</v>
      </c>
      <c r="H34" s="153">
        <f t="shared" si="4"/>
        <v>0</v>
      </c>
      <c r="I34" s="153"/>
      <c r="J34" s="153">
        <f t="shared" si="4"/>
        <v>0</v>
      </c>
      <c r="K34" s="153"/>
      <c r="L34" s="153">
        <f t="shared" si="4"/>
        <v>0</v>
      </c>
    </row>
    <row r="35" spans="1:16" ht="27.6" x14ac:dyDescent="0.3">
      <c r="A35" s="201">
        <v>25</v>
      </c>
      <c r="B35" s="96" t="s">
        <v>243</v>
      </c>
      <c r="C35" s="5">
        <v>28.6</v>
      </c>
      <c r="D35" s="5">
        <v>26.9</v>
      </c>
      <c r="E35" s="5"/>
      <c r="F35" s="5">
        <v>20.3</v>
      </c>
      <c r="G35" s="5">
        <v>19.2</v>
      </c>
      <c r="H35" s="5"/>
      <c r="I35" s="5"/>
      <c r="J35" s="5"/>
      <c r="K35" s="5"/>
      <c r="L35" s="5"/>
    </row>
    <row r="36" spans="1:16" x14ac:dyDescent="0.3">
      <c r="B36" s="209" t="s">
        <v>244</v>
      </c>
      <c r="C36" s="5"/>
      <c r="D36" s="5"/>
      <c r="E36" s="5"/>
      <c r="F36" s="5"/>
      <c r="G36" s="5"/>
      <c r="H36" s="5"/>
      <c r="I36" s="5"/>
      <c r="J36" s="5"/>
      <c r="K36" s="5"/>
      <c r="L36" s="5"/>
    </row>
    <row r="37" spans="1:16" x14ac:dyDescent="0.3">
      <c r="B37" s="209" t="s">
        <v>245</v>
      </c>
      <c r="C37" s="209"/>
      <c r="D37" s="209"/>
      <c r="E37" s="209"/>
      <c r="F37" s="5"/>
      <c r="G37" s="5"/>
      <c r="H37" s="5"/>
      <c r="I37" s="5"/>
      <c r="J37" s="5"/>
      <c r="K37" s="5"/>
      <c r="L37" s="5"/>
    </row>
    <row r="38" spans="1:16" x14ac:dyDescent="0.3">
      <c r="B38" s="83"/>
      <c r="C38" s="5"/>
      <c r="D38" s="5"/>
      <c r="E38" s="5"/>
      <c r="F38" s="5"/>
      <c r="G38" s="5"/>
      <c r="H38" s="5"/>
      <c r="I38" s="5"/>
      <c r="J38" s="5"/>
      <c r="K38" s="5"/>
      <c r="L38" s="5"/>
    </row>
    <row r="39" spans="1:16" x14ac:dyDescent="0.3">
      <c r="B39" s="83"/>
      <c r="C39" s="5"/>
      <c r="D39" s="5"/>
      <c r="E39" s="5"/>
      <c r="F39" s="5"/>
      <c r="G39" s="5"/>
      <c r="H39" s="5"/>
      <c r="I39" s="5"/>
      <c r="J39" s="5"/>
      <c r="K39" s="5"/>
      <c r="L39" s="5"/>
    </row>
    <row r="40" spans="1:16" x14ac:dyDescent="0.3">
      <c r="B40" s="83"/>
      <c r="C40" s="5"/>
      <c r="D40" s="5"/>
      <c r="E40" s="5"/>
      <c r="F40" s="5"/>
      <c r="G40" s="5"/>
      <c r="H40" s="5"/>
      <c r="I40" s="5"/>
      <c r="J40" s="5"/>
      <c r="K40" s="5"/>
      <c r="L40" s="5"/>
    </row>
    <row r="41" spans="1:16" x14ac:dyDescent="0.3">
      <c r="B41" s="83"/>
      <c r="C41" s="5"/>
      <c r="D41" s="5"/>
      <c r="E41" s="5"/>
      <c r="F41" s="5"/>
      <c r="G41" s="5"/>
      <c r="H41" s="5"/>
      <c r="I41" s="5"/>
      <c r="J41" s="5"/>
      <c r="K41" s="5"/>
      <c r="L41" s="5"/>
    </row>
    <row r="42" spans="1:16" x14ac:dyDescent="0.3">
      <c r="B42" s="83"/>
      <c r="C42" s="5"/>
      <c r="D42" s="5"/>
      <c r="E42" s="5"/>
      <c r="F42" s="5"/>
      <c r="G42" s="5"/>
      <c r="H42" s="5"/>
      <c r="I42" s="5"/>
      <c r="J42" s="5"/>
      <c r="K42" s="5"/>
      <c r="L42" s="5"/>
    </row>
    <row r="43" spans="1:16" x14ac:dyDescent="0.3">
      <c r="B43" s="83"/>
      <c r="C43" s="5"/>
      <c r="D43" s="5"/>
      <c r="E43" s="5"/>
      <c r="F43" s="5"/>
      <c r="G43" s="5"/>
      <c r="H43" s="5"/>
      <c r="I43" s="5"/>
      <c r="J43" s="5"/>
      <c r="K43" s="5"/>
      <c r="L43" s="5"/>
    </row>
    <row r="44" spans="1:16" ht="14.25" customHeight="1" x14ac:dyDescent="0.3">
      <c r="B44" s="83"/>
      <c r="C44" s="5"/>
      <c r="D44" s="5"/>
      <c r="E44" s="5"/>
      <c r="F44" s="5"/>
      <c r="G44" s="5"/>
      <c r="H44" s="5"/>
      <c r="I44" s="5"/>
      <c r="J44" s="5"/>
      <c r="K44" s="5"/>
      <c r="L44" s="5"/>
    </row>
    <row r="45" spans="1:16" x14ac:dyDescent="0.3">
      <c r="B45" s="83"/>
      <c r="C45" s="5"/>
      <c r="D45" s="5"/>
      <c r="E45" s="5"/>
      <c r="F45" s="5"/>
      <c r="G45" s="5"/>
      <c r="H45" s="5"/>
      <c r="I45" s="5"/>
      <c r="J45" s="5"/>
      <c r="K45" s="5"/>
      <c r="L45" s="5"/>
    </row>
    <row r="46" spans="1:16" x14ac:dyDescent="0.3">
      <c r="B46" s="83"/>
      <c r="C46" s="5"/>
      <c r="D46" s="5"/>
      <c r="E46" s="5"/>
      <c r="F46" s="5"/>
      <c r="G46" s="5"/>
      <c r="H46" s="5"/>
      <c r="I46" s="5"/>
      <c r="J46" s="5"/>
      <c r="K46" s="5"/>
      <c r="L46" s="5"/>
    </row>
    <row r="48" spans="1:16" s="250" customFormat="1" x14ac:dyDescent="0.3">
      <c r="A48" s="248"/>
      <c r="B48" s="249" t="s">
        <v>246</v>
      </c>
      <c r="C48" s="249"/>
      <c r="D48" s="249"/>
      <c r="E48" s="249"/>
      <c r="F48" s="249"/>
      <c r="G48" s="249"/>
      <c r="H48" s="249"/>
      <c r="I48" s="249" t="s">
        <v>247</v>
      </c>
      <c r="J48" s="249"/>
      <c r="K48" s="249"/>
      <c r="L48" s="249"/>
      <c r="M48" s="249"/>
      <c r="N48" s="249"/>
      <c r="O48" s="249" t="s">
        <v>248</v>
      </c>
      <c r="P48" s="249"/>
    </row>
    <row r="49" spans="1:16" s="250" customFormat="1" x14ac:dyDescent="0.3">
      <c r="A49" s="251">
        <v>1</v>
      </c>
      <c r="B49" s="252" t="s">
        <v>249</v>
      </c>
      <c r="C49" s="249"/>
      <c r="D49" s="249"/>
      <c r="E49" s="249"/>
      <c r="F49" s="249"/>
      <c r="G49" s="249"/>
      <c r="H49" s="249"/>
      <c r="I49" s="253" t="s">
        <v>250</v>
      </c>
      <c r="J49" s="249"/>
      <c r="K49" s="249"/>
      <c r="L49" s="249"/>
      <c r="M49" s="249"/>
      <c r="N49" s="249"/>
      <c r="O49" s="252" t="s">
        <v>251</v>
      </c>
      <c r="P49" s="249"/>
    </row>
    <row r="50" spans="1:16" s="250" customFormat="1" x14ac:dyDescent="0.3">
      <c r="A50" s="251">
        <v>2</v>
      </c>
      <c r="B50" s="252" t="s">
        <v>252</v>
      </c>
      <c r="C50" s="249"/>
      <c r="D50" s="249"/>
      <c r="E50" s="249"/>
      <c r="F50" s="249"/>
      <c r="G50" s="249"/>
      <c r="H50" s="249"/>
      <c r="I50" s="253" t="s">
        <v>250</v>
      </c>
      <c r="J50" s="249"/>
      <c r="K50" s="249"/>
      <c r="L50" s="249"/>
      <c r="M50" s="249"/>
      <c r="N50" s="249"/>
      <c r="O50" s="252" t="s">
        <v>251</v>
      </c>
      <c r="P50" s="249"/>
    </row>
    <row r="51" spans="1:16" s="250" customFormat="1" x14ac:dyDescent="0.3">
      <c r="A51" s="251">
        <v>3</v>
      </c>
      <c r="B51" s="252" t="s">
        <v>253</v>
      </c>
      <c r="C51" s="249"/>
      <c r="D51" s="249"/>
      <c r="E51" s="249"/>
      <c r="F51" s="249"/>
      <c r="G51" s="249"/>
      <c r="H51" s="249"/>
      <c r="I51" s="253" t="s">
        <v>250</v>
      </c>
      <c r="J51" s="249"/>
      <c r="K51" s="249"/>
      <c r="L51" s="249"/>
      <c r="M51" s="249"/>
      <c r="N51" s="249"/>
      <c r="O51" s="252" t="s">
        <v>251</v>
      </c>
      <c r="P51" s="249"/>
    </row>
    <row r="52" spans="1:16" s="250" customFormat="1" x14ac:dyDescent="0.3">
      <c r="A52" s="251">
        <v>4</v>
      </c>
      <c r="B52" s="254" t="s">
        <v>254</v>
      </c>
      <c r="C52" s="249"/>
      <c r="D52" s="249"/>
      <c r="E52" s="249"/>
      <c r="F52" s="249"/>
      <c r="G52" s="249"/>
      <c r="H52" s="249"/>
      <c r="I52" s="253" t="s">
        <v>255</v>
      </c>
      <c r="J52" s="249"/>
      <c r="K52" s="249"/>
      <c r="L52" s="249"/>
      <c r="M52" s="249"/>
      <c r="N52" s="249"/>
      <c r="O52" s="249"/>
      <c r="P52" s="249"/>
    </row>
    <row r="53" spans="1:16" s="250" customFormat="1" x14ac:dyDescent="0.3">
      <c r="A53" s="251">
        <v>5</v>
      </c>
      <c r="B53" s="254" t="s">
        <v>254</v>
      </c>
      <c r="C53" s="249"/>
      <c r="D53" s="249"/>
      <c r="E53" s="249"/>
      <c r="F53" s="249"/>
      <c r="G53" s="249"/>
      <c r="H53" s="249"/>
      <c r="I53" s="253" t="s">
        <v>256</v>
      </c>
      <c r="J53" s="249"/>
      <c r="K53" s="249"/>
      <c r="L53" s="249"/>
      <c r="M53" s="249"/>
      <c r="N53" s="249"/>
      <c r="O53" s="249"/>
      <c r="P53" s="249"/>
    </row>
    <row r="54" spans="1:16" s="250" customFormat="1" x14ac:dyDescent="0.3">
      <c r="A54" s="251">
        <v>6</v>
      </c>
      <c r="B54" s="254" t="s">
        <v>257</v>
      </c>
      <c r="C54" s="249"/>
      <c r="D54" s="249"/>
      <c r="E54" s="249"/>
      <c r="F54" s="249"/>
      <c r="G54" s="249"/>
      <c r="H54" s="249"/>
      <c r="I54" s="249" t="s">
        <v>258</v>
      </c>
      <c r="J54" s="249"/>
      <c r="K54" s="249"/>
      <c r="L54" s="249"/>
      <c r="M54" s="249"/>
      <c r="N54" s="249"/>
      <c r="O54" s="249"/>
      <c r="P54" s="249"/>
    </row>
    <row r="55" spans="1:16" s="250" customFormat="1" x14ac:dyDescent="0.3">
      <c r="A55" s="251">
        <v>7</v>
      </c>
      <c r="B55" s="254" t="s">
        <v>259</v>
      </c>
      <c r="C55" s="249"/>
      <c r="D55" s="249"/>
      <c r="E55" s="249"/>
      <c r="F55" s="249"/>
      <c r="G55" s="249"/>
      <c r="H55" s="249"/>
      <c r="I55" s="253" t="s">
        <v>260</v>
      </c>
      <c r="J55" s="249"/>
      <c r="K55" s="249"/>
      <c r="L55" s="249"/>
      <c r="M55" s="249"/>
      <c r="N55" s="249"/>
      <c r="O55" s="249"/>
      <c r="P55" s="249"/>
    </row>
    <row r="56" spans="1:16" s="250" customFormat="1" x14ac:dyDescent="0.3">
      <c r="A56" s="251">
        <v>8</v>
      </c>
      <c r="B56" s="254" t="s">
        <v>261</v>
      </c>
      <c r="C56" s="249"/>
      <c r="D56" s="249"/>
      <c r="E56" s="249"/>
      <c r="F56" s="249"/>
      <c r="G56" s="249"/>
      <c r="H56" s="249"/>
      <c r="I56" s="249"/>
      <c r="J56" s="249"/>
      <c r="K56" s="249"/>
      <c r="L56" s="249"/>
      <c r="M56" s="249"/>
      <c r="N56" s="249"/>
      <c r="O56" s="249"/>
      <c r="P56" s="249"/>
    </row>
    <row r="57" spans="1:16" s="250" customFormat="1" x14ac:dyDescent="0.3">
      <c r="A57" s="251">
        <v>9</v>
      </c>
      <c r="B57" s="254" t="s">
        <v>261</v>
      </c>
      <c r="C57" s="249"/>
      <c r="D57" s="249"/>
      <c r="E57" s="249"/>
      <c r="F57" s="249"/>
      <c r="G57" s="249"/>
      <c r="H57" s="249"/>
      <c r="I57" s="249"/>
      <c r="J57" s="249"/>
      <c r="K57" s="249"/>
      <c r="L57" s="249"/>
      <c r="M57" s="249"/>
      <c r="N57" s="249"/>
      <c r="O57" s="249"/>
      <c r="P57" s="249"/>
    </row>
    <row r="58" spans="1:16" s="250" customFormat="1" x14ac:dyDescent="0.3">
      <c r="A58" s="251">
        <v>10</v>
      </c>
      <c r="B58" s="254" t="s">
        <v>262</v>
      </c>
      <c r="C58" s="249"/>
      <c r="D58" s="249"/>
      <c r="E58" s="249"/>
      <c r="F58" s="249"/>
      <c r="G58" s="249"/>
      <c r="H58" s="249"/>
      <c r="I58" s="249"/>
      <c r="J58" s="249"/>
      <c r="K58" s="249"/>
      <c r="L58" s="249"/>
      <c r="M58" s="249"/>
      <c r="N58" s="249"/>
      <c r="O58" s="249"/>
      <c r="P58" s="249"/>
    </row>
    <row r="59" spans="1:16" s="250" customFormat="1" x14ac:dyDescent="0.3">
      <c r="A59" s="251"/>
      <c r="B59" s="254"/>
      <c r="C59" s="249"/>
      <c r="D59" s="249"/>
      <c r="E59" s="249"/>
      <c r="F59" s="249"/>
      <c r="G59" s="249"/>
      <c r="H59" s="249"/>
      <c r="I59" s="249"/>
      <c r="J59" s="249"/>
      <c r="K59" s="249"/>
      <c r="L59" s="249"/>
      <c r="M59" s="249"/>
      <c r="N59" s="249"/>
      <c r="O59" s="249"/>
      <c r="P59" s="249"/>
    </row>
    <row r="60" spans="1:16" s="250" customFormat="1" x14ac:dyDescent="0.3">
      <c r="A60" s="251">
        <v>11</v>
      </c>
      <c r="B60" s="254" t="s">
        <v>263</v>
      </c>
      <c r="C60" s="249"/>
      <c r="D60" s="249"/>
      <c r="E60" s="249"/>
      <c r="F60" s="249"/>
      <c r="G60" s="249"/>
      <c r="H60" s="249"/>
      <c r="I60" s="253" t="s">
        <v>264</v>
      </c>
      <c r="J60" s="249"/>
      <c r="K60" s="249"/>
      <c r="L60" s="249"/>
      <c r="M60" s="249"/>
      <c r="N60" s="249"/>
      <c r="O60" s="252" t="s">
        <v>264</v>
      </c>
      <c r="P60" s="249"/>
    </row>
    <row r="61" spans="1:16" s="250" customFormat="1" x14ac:dyDescent="0.3">
      <c r="A61" s="251">
        <v>12</v>
      </c>
      <c r="B61" s="254" t="s">
        <v>265</v>
      </c>
      <c r="C61" s="249"/>
      <c r="D61" s="249"/>
      <c r="E61" s="249"/>
      <c r="F61" s="249"/>
      <c r="G61" s="249"/>
      <c r="H61" s="249"/>
      <c r="I61" s="253" t="s">
        <v>264</v>
      </c>
      <c r="J61" s="249"/>
      <c r="K61" s="249"/>
      <c r="L61" s="249"/>
      <c r="M61" s="249"/>
      <c r="N61" s="249"/>
      <c r="O61" s="252" t="s">
        <v>264</v>
      </c>
      <c r="P61" s="249"/>
    </row>
    <row r="62" spans="1:16" s="250" customFormat="1" x14ac:dyDescent="0.3">
      <c r="A62" s="251">
        <v>13</v>
      </c>
      <c r="B62" s="254" t="s">
        <v>266</v>
      </c>
      <c r="C62" s="249"/>
      <c r="D62" s="249"/>
      <c r="E62" s="249"/>
      <c r="F62" s="249"/>
      <c r="G62" s="249"/>
      <c r="H62" s="249"/>
      <c r="I62" s="253" t="s">
        <v>264</v>
      </c>
      <c r="J62" s="249"/>
      <c r="K62" s="249"/>
      <c r="L62" s="249"/>
      <c r="M62" s="249"/>
      <c r="N62" s="249"/>
      <c r="O62" s="252"/>
      <c r="P62" s="249"/>
    </row>
    <row r="63" spans="1:16" s="250" customFormat="1" x14ac:dyDescent="0.3">
      <c r="A63" s="251">
        <v>14</v>
      </c>
      <c r="B63" s="252" t="s">
        <v>267</v>
      </c>
      <c r="C63" s="249"/>
      <c r="D63" s="249"/>
      <c r="E63" s="249"/>
      <c r="F63" s="249"/>
      <c r="G63" s="249"/>
      <c r="H63" s="249"/>
      <c r="I63" s="253" t="s">
        <v>264</v>
      </c>
      <c r="J63" s="249"/>
      <c r="K63" s="249"/>
      <c r="L63" s="249"/>
      <c r="M63" s="249"/>
      <c r="N63" s="249"/>
      <c r="O63" s="252" t="s">
        <v>264</v>
      </c>
      <c r="P63" s="249"/>
    </row>
    <row r="64" spans="1:16" s="250" customFormat="1" x14ac:dyDescent="0.3">
      <c r="A64" s="251">
        <v>15</v>
      </c>
      <c r="B64" s="252" t="s">
        <v>268</v>
      </c>
      <c r="C64" s="249"/>
      <c r="D64" s="249"/>
      <c r="E64" s="249"/>
      <c r="F64" s="249"/>
      <c r="G64" s="249"/>
      <c r="H64" s="249"/>
      <c r="I64" s="249"/>
      <c r="J64" s="249"/>
      <c r="K64" s="249"/>
      <c r="L64" s="249"/>
      <c r="M64" s="249"/>
      <c r="N64" s="249"/>
      <c r="O64" s="252"/>
      <c r="P64" s="249"/>
    </row>
    <row r="65" spans="1:16" s="250" customFormat="1" x14ac:dyDescent="0.3">
      <c r="A65" s="251">
        <v>16</v>
      </c>
      <c r="B65" s="252" t="s">
        <v>269</v>
      </c>
      <c r="C65" s="249"/>
      <c r="D65" s="249"/>
      <c r="E65" s="249"/>
      <c r="F65" s="249"/>
      <c r="G65" s="249"/>
      <c r="H65" s="249"/>
      <c r="I65" s="249"/>
      <c r="J65" s="249"/>
      <c r="K65" s="249"/>
      <c r="L65" s="249"/>
      <c r="M65" s="249"/>
      <c r="N65" s="249"/>
      <c r="O65" s="252"/>
      <c r="P65" s="249"/>
    </row>
    <row r="66" spans="1:16" s="250" customFormat="1" x14ac:dyDescent="0.3">
      <c r="A66" s="251">
        <v>17</v>
      </c>
      <c r="B66" s="252" t="s">
        <v>270</v>
      </c>
      <c r="C66" s="249"/>
      <c r="D66" s="249"/>
      <c r="E66" s="249"/>
      <c r="F66" s="249"/>
      <c r="G66" s="249"/>
      <c r="H66" s="249"/>
      <c r="I66" s="253" t="s">
        <v>264</v>
      </c>
      <c r="J66" s="249"/>
      <c r="K66" s="249"/>
      <c r="L66" s="249"/>
      <c r="M66" s="249"/>
      <c r="N66" s="249"/>
      <c r="O66" s="252" t="s">
        <v>264</v>
      </c>
      <c r="P66" s="249"/>
    </row>
    <row r="67" spans="1:16" s="250" customFormat="1" x14ac:dyDescent="0.3">
      <c r="A67" s="251">
        <v>18</v>
      </c>
      <c r="B67" s="254" t="s">
        <v>271</v>
      </c>
      <c r="C67" s="249"/>
      <c r="D67" s="249"/>
      <c r="E67" s="249"/>
      <c r="F67" s="249"/>
      <c r="G67" s="249"/>
      <c r="H67" s="249"/>
      <c r="I67" s="253" t="s">
        <v>264</v>
      </c>
      <c r="J67" s="249"/>
      <c r="K67" s="249"/>
      <c r="L67" s="249"/>
      <c r="M67" s="249"/>
      <c r="N67" s="249"/>
      <c r="O67" s="252" t="s">
        <v>264</v>
      </c>
      <c r="P67" s="249"/>
    </row>
    <row r="68" spans="1:16" s="250" customFormat="1" x14ac:dyDescent="0.3">
      <c r="A68" s="251">
        <v>19</v>
      </c>
      <c r="B68" s="254" t="s">
        <v>272</v>
      </c>
      <c r="C68" s="249"/>
      <c r="D68" s="249"/>
      <c r="E68" s="249"/>
      <c r="F68" s="249"/>
      <c r="G68" s="249"/>
      <c r="H68" s="249"/>
      <c r="I68" s="253" t="s">
        <v>264</v>
      </c>
      <c r="J68" s="249"/>
      <c r="K68" s="249"/>
      <c r="L68" s="249"/>
      <c r="M68" s="249"/>
      <c r="N68" s="249"/>
      <c r="O68" s="252" t="s">
        <v>264</v>
      </c>
      <c r="P68" s="249"/>
    </row>
    <row r="69" spans="1:16" s="250" customFormat="1" x14ac:dyDescent="0.3">
      <c r="A69" s="251">
        <v>20</v>
      </c>
      <c r="B69" s="252" t="s">
        <v>273</v>
      </c>
      <c r="C69" s="249"/>
      <c r="D69" s="249"/>
      <c r="E69" s="249"/>
      <c r="F69" s="249"/>
      <c r="G69" s="249"/>
      <c r="H69" s="249"/>
      <c r="I69" s="253" t="s">
        <v>264</v>
      </c>
      <c r="J69" s="249"/>
      <c r="K69" s="249"/>
      <c r="L69" s="249"/>
      <c r="M69" s="249"/>
      <c r="N69" s="249"/>
      <c r="O69" s="252" t="s">
        <v>264</v>
      </c>
      <c r="P69" s="249"/>
    </row>
    <row r="70" spans="1:16" s="250" customFormat="1" x14ac:dyDescent="0.3">
      <c r="A70" s="251">
        <v>21</v>
      </c>
      <c r="B70" s="252" t="s">
        <v>274</v>
      </c>
      <c r="C70" s="249"/>
      <c r="D70" s="249"/>
      <c r="E70" s="249"/>
      <c r="F70" s="249"/>
      <c r="G70" s="249"/>
      <c r="H70" s="249"/>
      <c r="I70" s="253" t="s">
        <v>264</v>
      </c>
      <c r="J70" s="249"/>
      <c r="K70" s="249"/>
      <c r="L70" s="249"/>
      <c r="M70" s="249"/>
      <c r="N70" s="249"/>
      <c r="O70" s="252" t="s">
        <v>264</v>
      </c>
      <c r="P70" s="249"/>
    </row>
    <row r="71" spans="1:16" s="250" customFormat="1" x14ac:dyDescent="0.3">
      <c r="A71" s="251">
        <v>22</v>
      </c>
      <c r="B71" s="252" t="s">
        <v>275</v>
      </c>
      <c r="C71" s="249"/>
      <c r="D71" s="249"/>
      <c r="E71" s="249"/>
      <c r="F71" s="249"/>
      <c r="G71" s="249"/>
      <c r="H71" s="249"/>
      <c r="I71" s="253" t="s">
        <v>264</v>
      </c>
      <c r="J71" s="249"/>
      <c r="K71" s="249"/>
      <c r="L71" s="249"/>
      <c r="M71" s="249"/>
      <c r="N71" s="249"/>
      <c r="O71" s="252" t="s">
        <v>264</v>
      </c>
      <c r="P71" s="249"/>
    </row>
    <row r="72" spans="1:16" s="250" customFormat="1" x14ac:dyDescent="0.3">
      <c r="A72" s="251">
        <v>23</v>
      </c>
      <c r="B72" s="252" t="s">
        <v>276</v>
      </c>
      <c r="C72" s="249"/>
      <c r="D72" s="249"/>
      <c r="E72" s="249"/>
      <c r="F72" s="249"/>
      <c r="G72" s="249"/>
      <c r="H72" s="249"/>
      <c r="I72" s="253" t="s">
        <v>264</v>
      </c>
      <c r="J72" s="249"/>
      <c r="K72" s="249"/>
      <c r="L72" s="249"/>
      <c r="M72" s="249"/>
      <c r="N72" s="249"/>
      <c r="O72" s="252" t="s">
        <v>264</v>
      </c>
      <c r="P72" s="249"/>
    </row>
    <row r="73" spans="1:16" s="250" customFormat="1" x14ac:dyDescent="0.3">
      <c r="A73" s="251">
        <v>24</v>
      </c>
      <c r="B73" s="252" t="s">
        <v>277</v>
      </c>
      <c r="C73" s="249"/>
      <c r="D73" s="249"/>
      <c r="E73" s="249"/>
      <c r="F73" s="249"/>
      <c r="G73" s="249"/>
      <c r="H73" s="249"/>
      <c r="I73" s="249"/>
      <c r="J73" s="249"/>
      <c r="K73" s="249"/>
      <c r="L73" s="249"/>
      <c r="M73" s="249"/>
      <c r="N73" s="249"/>
      <c r="O73" s="252"/>
      <c r="P73" s="249"/>
    </row>
    <row r="74" spans="1:16" s="250" customFormat="1" x14ac:dyDescent="0.3">
      <c r="A74" s="251">
        <v>25</v>
      </c>
      <c r="B74" s="252" t="s">
        <v>278</v>
      </c>
      <c r="C74" s="249"/>
      <c r="D74" s="249"/>
      <c r="E74" s="249"/>
      <c r="F74" s="249"/>
      <c r="G74" s="249"/>
      <c r="H74" s="249"/>
      <c r="I74" s="253" t="s">
        <v>264</v>
      </c>
      <c r="J74" s="249"/>
      <c r="K74" s="249"/>
      <c r="L74" s="249"/>
      <c r="M74" s="249"/>
      <c r="N74" s="249"/>
      <c r="O74" s="252" t="s">
        <v>264</v>
      </c>
      <c r="P74" s="249"/>
    </row>
    <row r="75" spans="1:16" x14ac:dyDescent="0.3">
      <c r="A75" s="201"/>
    </row>
  </sheetData>
  <mergeCells count="4">
    <mergeCell ref="B1:L1"/>
    <mergeCell ref="C3:E3"/>
    <mergeCell ref="F3:H3"/>
    <mergeCell ref="I3:K3"/>
  </mergeCells>
  <dataValidations count="5">
    <dataValidation allowBlank="1" showInputMessage="1" showErrorMessage="1" promptTitle="Total Reassigned time" prompt="Reassigned Time for Research + Reassigned Time for Chair + Reassigned time for All Other Non-Instructional" sqref="B34"/>
    <dataValidation allowBlank="1" showInputMessage="1" showErrorMessage="1" promptTitle="Student/Faculty Ratio" prompt="FTE Students / FTE Faculty" sqref="B26"/>
    <dataValidation allowBlank="1" showInputMessage="1" showErrorMessage="1" promptTitle="FTE Teaching Faculty" prompt="PT Faculty Total Instructional Load Credits/12 + FT Teaching Faculty Headcount" sqref="B25"/>
    <dataValidation allowBlank="1" showInputMessage="1" showErrorMessage="1" promptTitle="Total Faculty Headcount" prompt="FT Teaching Faculty Headcount + PT Teaching Faculty Headcount" sqref="B23"/>
    <dataValidation allowBlank="1" showInputMessage="1" showErrorMessage="1" promptTitle="Avg Section Size" prompt="Student Headcount / # Sections" sqref="B19"/>
  </dataValidations>
  <hyperlinks>
    <hyperlink ref="I49" r:id="rId1"/>
    <hyperlink ref="I50:I51" r:id="rId2" display="http://www.ccsu.edu/oira/data/studentCreditsHours.html"/>
    <hyperlink ref="I52" r:id="rId3"/>
    <hyperlink ref="I53" r:id="rId4"/>
    <hyperlink ref="I55" r:id="rId5"/>
    <hyperlink ref="I60" r:id="rId6"/>
    <hyperlink ref="I61" r:id="rId7"/>
    <hyperlink ref="I62" r:id="rId8"/>
    <hyperlink ref="I63" r:id="rId9"/>
    <hyperlink ref="I66" r:id="rId10"/>
    <hyperlink ref="I67" r:id="rId11"/>
    <hyperlink ref="I68" r:id="rId12"/>
    <hyperlink ref="I69" r:id="rId13"/>
    <hyperlink ref="I70:I72" r:id="rId14" display="http://docs.ccsu.edu/oira/institutionalData/factbook/facultyMetrics/Faculty_Load_Metrics_By_Semester.pdf"/>
    <hyperlink ref="I74" r:id="rId15"/>
  </hyperlinks>
  <pageMargins left="0.7" right="0.7" top="0.75" bottom="0.75" header="0.3" footer="0.3"/>
  <pageSetup paperSize="5" scale="61" orientation="landscape" r:id="rId16"/>
  <headerFooter>
    <oddHeader>&amp;L&amp;"Calibri,Bold"&amp;24&amp;K00-049DRAFT&amp;C&amp;"Calibri,Bold"&amp;A</oddHeader>
    <oddFooter>&amp;Rprinted:  &amp;D&amp;T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18"/>
  <sheetViews>
    <sheetView showGridLines="0" zoomScaleNormal="100" workbookViewId="0">
      <selection activeCell="E23" sqref="E23:E24"/>
    </sheetView>
  </sheetViews>
  <sheetFormatPr defaultColWidth="9.109375" defaultRowHeight="13.8" x14ac:dyDescent="0.3"/>
  <cols>
    <col min="1" max="1" width="14.88671875" style="4" customWidth="1"/>
    <col min="2" max="2" width="30.44140625" style="4" customWidth="1"/>
    <col min="3" max="3" width="15.6640625" style="4" customWidth="1"/>
    <col min="4" max="4" width="20.109375" style="4" customWidth="1"/>
    <col min="5" max="5" width="18.6640625" style="4" customWidth="1"/>
    <col min="6" max="6" width="10.44140625" style="4" customWidth="1"/>
    <col min="7" max="7" width="11.88671875" style="4" bestFit="1" customWidth="1"/>
    <col min="8" max="16384" width="9.109375" style="4"/>
  </cols>
  <sheetData>
    <row r="1" spans="1:8" ht="18" x14ac:dyDescent="0.35">
      <c r="A1" s="418" t="s">
        <v>279</v>
      </c>
      <c r="B1" s="418"/>
      <c r="C1" s="418"/>
      <c r="D1" s="418"/>
      <c r="E1" s="418"/>
      <c r="F1" s="418"/>
      <c r="G1" s="418"/>
    </row>
    <row r="2" spans="1:8" ht="47.4" customHeight="1" x14ac:dyDescent="0.3">
      <c r="A2" s="419" t="s">
        <v>280</v>
      </c>
      <c r="B2" s="419"/>
      <c r="C2" s="419"/>
      <c r="D2" s="419"/>
      <c r="E2" s="419"/>
      <c r="F2" s="419"/>
      <c r="G2" s="419"/>
    </row>
    <row r="3" spans="1:8" ht="23.25" customHeight="1" x14ac:dyDescent="0.3"/>
    <row r="4" spans="1:8" ht="14.4" x14ac:dyDescent="0.3">
      <c r="A4" s="91" t="s">
        <v>4</v>
      </c>
      <c r="B4" s="89" t="s">
        <v>281</v>
      </c>
      <c r="C4" s="129"/>
    </row>
    <row r="5" spans="1:8" ht="13.95" customHeight="1" x14ac:dyDescent="0.3">
      <c r="A5" s="391" t="s">
        <v>282</v>
      </c>
      <c r="B5" s="393" t="s">
        <v>283</v>
      </c>
      <c r="C5" s="393" t="s">
        <v>284</v>
      </c>
      <c r="D5" s="367" t="s">
        <v>285</v>
      </c>
      <c r="E5" s="367" t="s">
        <v>286</v>
      </c>
      <c r="F5" s="367" t="s">
        <v>287</v>
      </c>
      <c r="G5" s="367" t="s">
        <v>288</v>
      </c>
    </row>
    <row r="6" spans="1:8" x14ac:dyDescent="0.3">
      <c r="A6" s="392"/>
      <c r="B6" s="394"/>
      <c r="C6" s="394"/>
      <c r="D6" s="365" t="s">
        <v>289</v>
      </c>
      <c r="E6" s="363" t="s">
        <v>290</v>
      </c>
      <c r="F6" s="363" t="s">
        <v>291</v>
      </c>
      <c r="G6" s="363" t="s">
        <v>292</v>
      </c>
      <c r="H6" s="6"/>
    </row>
    <row r="7" spans="1:8" ht="18" customHeight="1" x14ac:dyDescent="0.3">
      <c r="A7" s="130" t="s">
        <v>293</v>
      </c>
      <c r="B7" s="92" t="s">
        <v>294</v>
      </c>
      <c r="C7" s="183" t="s">
        <v>295</v>
      </c>
      <c r="D7" s="184">
        <v>103697</v>
      </c>
      <c r="E7" s="184">
        <v>103697</v>
      </c>
      <c r="F7" s="185"/>
      <c r="G7" s="185">
        <f t="shared" ref="G7:G16" si="0">D7-E7</f>
        <v>0</v>
      </c>
      <c r="H7" s="6"/>
    </row>
    <row r="8" spans="1:8" ht="18" customHeight="1" x14ac:dyDescent="0.3">
      <c r="A8" s="130" t="s">
        <v>293</v>
      </c>
      <c r="B8" s="92" t="s">
        <v>296</v>
      </c>
      <c r="C8" s="183" t="s">
        <v>297</v>
      </c>
      <c r="D8" s="184">
        <v>92000</v>
      </c>
      <c r="E8" s="184">
        <v>92000</v>
      </c>
      <c r="F8" s="185"/>
      <c r="G8" s="185">
        <f t="shared" si="0"/>
        <v>0</v>
      </c>
      <c r="H8" s="6"/>
    </row>
    <row r="9" spans="1:8" ht="18" customHeight="1" x14ac:dyDescent="0.3">
      <c r="A9" s="130" t="s">
        <v>293</v>
      </c>
      <c r="B9" s="92" t="s">
        <v>294</v>
      </c>
      <c r="C9" s="183" t="s">
        <v>298</v>
      </c>
      <c r="D9" s="184">
        <v>114731</v>
      </c>
      <c r="E9" s="184">
        <v>114731</v>
      </c>
      <c r="F9" s="185"/>
      <c r="G9" s="185">
        <f t="shared" si="0"/>
        <v>0</v>
      </c>
      <c r="H9" s="6"/>
    </row>
    <row r="10" spans="1:8" ht="18" customHeight="1" x14ac:dyDescent="0.3">
      <c r="A10" s="130" t="s">
        <v>293</v>
      </c>
      <c r="B10" s="92" t="s">
        <v>294</v>
      </c>
      <c r="C10" s="183" t="s">
        <v>299</v>
      </c>
      <c r="D10" s="184">
        <v>103902</v>
      </c>
      <c r="E10" s="184">
        <v>103902</v>
      </c>
      <c r="F10" s="185"/>
      <c r="G10" s="185">
        <f t="shared" si="0"/>
        <v>0</v>
      </c>
      <c r="H10" s="258">
        <f>E10-95000</f>
        <v>8902</v>
      </c>
    </row>
    <row r="11" spans="1:8" ht="18" customHeight="1" x14ac:dyDescent="0.3">
      <c r="A11" s="130" t="s">
        <v>293</v>
      </c>
      <c r="B11" s="92" t="s">
        <v>294</v>
      </c>
      <c r="C11" s="183" t="s">
        <v>300</v>
      </c>
      <c r="D11" s="184">
        <v>101011</v>
      </c>
      <c r="E11" s="184">
        <v>101011</v>
      </c>
      <c r="F11" s="185"/>
      <c r="G11" s="185">
        <f t="shared" si="0"/>
        <v>0</v>
      </c>
      <c r="H11" s="6"/>
    </row>
    <row r="12" spans="1:8" ht="18" customHeight="1" x14ac:dyDescent="0.3">
      <c r="A12" s="130" t="s">
        <v>293</v>
      </c>
      <c r="B12" s="92" t="s">
        <v>296</v>
      </c>
      <c r="C12" s="183" t="s">
        <v>301</v>
      </c>
      <c r="D12" s="184">
        <v>97972.357720000015</v>
      </c>
      <c r="E12" s="184">
        <v>97972</v>
      </c>
      <c r="F12" s="185"/>
      <c r="G12" s="185">
        <f t="shared" si="0"/>
        <v>0.35772000001452398</v>
      </c>
      <c r="H12" s="6"/>
    </row>
    <row r="13" spans="1:8" ht="18" customHeight="1" x14ac:dyDescent="0.3">
      <c r="A13" s="130" t="s">
        <v>293</v>
      </c>
      <c r="B13" s="92" t="s">
        <v>302</v>
      </c>
      <c r="C13" s="183" t="s">
        <v>303</v>
      </c>
      <c r="D13" s="184">
        <v>97503</v>
      </c>
      <c r="E13" s="184">
        <v>75000</v>
      </c>
      <c r="F13" s="185"/>
      <c r="G13" s="185">
        <f t="shared" si="0"/>
        <v>22503</v>
      </c>
      <c r="H13" s="6"/>
    </row>
    <row r="14" spans="1:8" ht="18" customHeight="1" x14ac:dyDescent="0.3">
      <c r="A14" s="130" t="s">
        <v>293</v>
      </c>
      <c r="B14" s="92" t="s">
        <v>296</v>
      </c>
      <c r="C14" s="183" t="s">
        <v>304</v>
      </c>
      <c r="D14" s="184">
        <v>97000</v>
      </c>
      <c r="E14" s="184">
        <v>97000</v>
      </c>
      <c r="F14" s="185"/>
      <c r="G14" s="185">
        <f t="shared" si="0"/>
        <v>0</v>
      </c>
      <c r="H14" s="6"/>
    </row>
    <row r="15" spans="1:8" ht="18" customHeight="1" x14ac:dyDescent="0.3">
      <c r="A15" s="130" t="s">
        <v>293</v>
      </c>
      <c r="B15" s="92" t="s">
        <v>296</v>
      </c>
      <c r="C15" s="183" t="s">
        <v>305</v>
      </c>
      <c r="D15" s="184">
        <v>95000</v>
      </c>
      <c r="E15" s="184">
        <v>95000</v>
      </c>
      <c r="F15" s="185"/>
      <c r="G15" s="185">
        <f t="shared" si="0"/>
        <v>0</v>
      </c>
      <c r="H15" s="6"/>
    </row>
    <row r="16" spans="1:8" ht="18" customHeight="1" x14ac:dyDescent="0.3">
      <c r="A16" s="130" t="s">
        <v>293</v>
      </c>
      <c r="B16" s="92" t="s">
        <v>296</v>
      </c>
      <c r="C16" s="231" t="s">
        <v>306</v>
      </c>
      <c r="D16" s="184">
        <v>0</v>
      </c>
      <c r="E16" s="184">
        <v>0</v>
      </c>
      <c r="F16" s="185"/>
      <c r="G16" s="185">
        <f t="shared" si="0"/>
        <v>0</v>
      </c>
      <c r="H16" s="232" t="s">
        <v>307</v>
      </c>
    </row>
    <row r="17" spans="2:8" ht="23.25" customHeight="1" x14ac:dyDescent="0.3">
      <c r="B17" s="123" t="s">
        <v>308</v>
      </c>
      <c r="C17" s="186"/>
      <c r="D17" s="244">
        <f>SUM(D7:D16)</f>
        <v>902816.35771999997</v>
      </c>
      <c r="E17" s="244">
        <f>SUM(E7:E16)</f>
        <v>880313</v>
      </c>
      <c r="F17" s="187">
        <f>SUM(F8:F16)</f>
        <v>0</v>
      </c>
      <c r="G17" s="244">
        <f>SUM(G8:G16)</f>
        <v>22503.357720000015</v>
      </c>
      <c r="H17" s="6"/>
    </row>
    <row r="18" spans="2:8" x14ac:dyDescent="0.3">
      <c r="B18" s="91"/>
    </row>
  </sheetData>
  <mergeCells count="5">
    <mergeCell ref="A5:A6"/>
    <mergeCell ref="B5:B6"/>
    <mergeCell ref="C5:C6"/>
    <mergeCell ref="A1:G1"/>
    <mergeCell ref="A2:G2"/>
  </mergeCells>
  <printOptions horizontalCentered="1"/>
  <pageMargins left="0.25" right="0.25" top="0.67708333333333304" bottom="0.35416666666666702" header="0.3" footer="0.3"/>
  <pageSetup paperSize="5" orientation="landscape" r:id="rId1"/>
  <headerFooter>
    <oddFooter>&amp;Rprinted: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Instructions</vt:lpstr>
      <vt:lpstr>Narrative</vt:lpstr>
      <vt:lpstr>Budget Worksheet</vt:lpstr>
      <vt:lpstr>Fall Headcount Enrollment</vt:lpstr>
      <vt:lpstr>Impact</vt:lpstr>
      <vt:lpstr>Recommendation </vt:lpstr>
      <vt:lpstr>Revenue</vt:lpstr>
      <vt:lpstr>Academic Data and Benchmark</vt:lpstr>
      <vt:lpstr>FT Salaries</vt:lpstr>
      <vt:lpstr>Division Worksheet</vt:lpstr>
      <vt:lpstr>Revised One-Time &amp; Capital</vt:lpstr>
      <vt:lpstr>Capital Equipment $1,000 +</vt:lpstr>
      <vt:lpstr>Equipment below $1,000</vt:lpstr>
      <vt:lpstr>Sheet1</vt:lpstr>
      <vt:lpstr>Account Codes</vt:lpstr>
      <vt:lpstr>DeptListing</vt:lpstr>
      <vt:lpstr>StratObjectives</vt:lpstr>
      <vt:lpstr>'Academic Data and Benchmark'!Dept1</vt:lpstr>
      <vt:lpstr>Dept1</vt:lpstr>
      <vt:lpstr>Depts</vt:lpstr>
      <vt:lpstr>Depts.</vt:lpstr>
      <vt:lpstr>'Academic Data and Benchmark'!Print_Area</vt:lpstr>
      <vt:lpstr>'Budget Worksheet'!Print_Area</vt:lpstr>
      <vt:lpstr>'Capital Equipment $1,000 +'!Print_Area</vt:lpstr>
      <vt:lpstr>'Equipment below $1,000'!Print_Area</vt:lpstr>
      <vt:lpstr>'FT Salaries'!Print_Area</vt:lpstr>
      <vt:lpstr>Impact!Print_Area</vt:lpstr>
      <vt:lpstr>Instructions!Print_Area</vt:lpstr>
      <vt:lpstr>Narrative!Print_Area</vt:lpstr>
      <vt:lpstr>'Budget Worksheet'!Print_Titles</vt:lpstr>
      <vt:lpstr>'FT Salaries'!Print_Titles</vt:lpstr>
      <vt:lpstr>StratObj</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Casamento, Charlene (CFO)</dc:creator>
  <cp:keywords/>
  <dc:description/>
  <cp:lastModifiedBy>BucherL</cp:lastModifiedBy>
  <cp:revision/>
  <dcterms:created xsi:type="dcterms:W3CDTF">2017-10-17T17:44:45Z</dcterms:created>
  <dcterms:modified xsi:type="dcterms:W3CDTF">2018-01-31T14:45:26Z</dcterms:modified>
  <cp:category/>
  <cp:contentStatus/>
</cp:coreProperties>
</file>