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codeName="ThisWorkbook" autoCompressPictures="0"/>
  <bookViews>
    <workbookView xWindow="0" yWindow="420" windowWidth="24300" windowHeight="11220"/>
  </bookViews>
  <sheets>
    <sheet name="Input Data" sheetId="9" r:id="rId1"/>
    <sheet name="Year 1" sheetId="2" r:id="rId2"/>
    <sheet name="Year 2" sheetId="10" r:id="rId3"/>
    <sheet name="Year 3" sheetId="11" r:id="rId4"/>
    <sheet name="Year 4" sheetId="12" r:id="rId5"/>
    <sheet name="Year 5" sheetId="13" r:id="rId6"/>
    <sheet name="Overview" sheetId="1" r:id="rId7"/>
  </sheets>
  <definedNames>
    <definedName name="Classifications">'Input Data'!$A$34:$A$41</definedName>
    <definedName name="Name">'Input Data'!$A$16:$A$30</definedName>
    <definedName name="_xlnm.Print_Area" localSheetId="6">Overview!$A$1:$G$36</definedName>
    <definedName name="_xlnm.Print_Area" localSheetId="1">'Year 1'!$A$1:$I$58</definedName>
    <definedName name="Project_Role">'Input Data'!$F$32:$F$45</definedName>
  </definedNames>
  <calcPr calcId="140001" fullPrecision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18" i="1"/>
  <c r="B17" i="1"/>
  <c r="F36" i="10"/>
  <c r="I36" i="10"/>
  <c r="C19" i="1"/>
  <c r="F35" i="10"/>
  <c r="I35" i="10"/>
  <c r="F35" i="11"/>
  <c r="I35" i="11"/>
  <c r="F34" i="10"/>
  <c r="I34" i="10"/>
  <c r="C17" i="1"/>
  <c r="A36" i="10"/>
  <c r="A36" i="11"/>
  <c r="A36" i="12"/>
  <c r="A36" i="13"/>
  <c r="A19" i="1"/>
  <c r="A35" i="10"/>
  <c r="A35" i="11"/>
  <c r="A35" i="12"/>
  <c r="A35" i="13"/>
  <c r="A18" i="1"/>
  <c r="A34" i="10"/>
  <c r="A34" i="11"/>
  <c r="A34" i="12"/>
  <c r="A34" i="13"/>
  <c r="A17" i="1"/>
  <c r="F35" i="12"/>
  <c r="I35" i="12"/>
  <c r="D18" i="1"/>
  <c r="F36" i="11"/>
  <c r="I36" i="11"/>
  <c r="C18" i="1"/>
  <c r="F34" i="11"/>
  <c r="I34" i="11"/>
  <c r="F53" i="2"/>
  <c r="F36" i="12"/>
  <c r="I36" i="12"/>
  <c r="D19" i="1"/>
  <c r="F34" i="12"/>
  <c r="I34" i="12"/>
  <c r="D17" i="1"/>
  <c r="E18" i="1"/>
  <c r="F35" i="13"/>
  <c r="I35" i="13"/>
  <c r="F18" i="1"/>
  <c r="G18" i="1"/>
  <c r="A37" i="10"/>
  <c r="A37" i="11"/>
  <c r="A37" i="12"/>
  <c r="A37" i="13"/>
  <c r="A20" i="1"/>
  <c r="B4" i="1"/>
  <c r="B5" i="1"/>
  <c r="B6" i="1"/>
  <c r="B4" i="13"/>
  <c r="B4" i="12"/>
  <c r="B4" i="11"/>
  <c r="B4" i="10"/>
  <c r="B4" i="2"/>
  <c r="B3" i="1"/>
  <c r="B6" i="13"/>
  <c r="B6" i="12"/>
  <c r="B6" i="11"/>
  <c r="B6" i="10"/>
  <c r="B5" i="13"/>
  <c r="B5" i="12"/>
  <c r="B5" i="11"/>
  <c r="B5" i="10"/>
  <c r="B3" i="13"/>
  <c r="B3" i="12"/>
  <c r="B3" i="11"/>
  <c r="B3" i="10"/>
  <c r="B5" i="2"/>
  <c r="B6" i="2"/>
  <c r="B3" i="2"/>
  <c r="A24" i="13"/>
  <c r="A23" i="13"/>
  <c r="B23" i="13"/>
  <c r="E23" i="13"/>
  <c r="G23" i="13"/>
  <c r="A22" i="13"/>
  <c r="A21" i="13"/>
  <c r="A20" i="13"/>
  <c r="A19" i="13"/>
  <c r="A18" i="13"/>
  <c r="A17" i="13"/>
  <c r="A16" i="13"/>
  <c r="A15" i="13"/>
  <c r="A14" i="13"/>
  <c r="C14" i="13"/>
  <c r="A13" i="13"/>
  <c r="C13" i="13"/>
  <c r="A12" i="13"/>
  <c r="C12" i="13"/>
  <c r="A11" i="13"/>
  <c r="C11" i="13"/>
  <c r="A10" i="13"/>
  <c r="C10" i="13"/>
  <c r="A24" i="12"/>
  <c r="D24" i="12"/>
  <c r="A23" i="12"/>
  <c r="A22" i="12"/>
  <c r="A21" i="12"/>
  <c r="A20" i="12"/>
  <c r="A19" i="12"/>
  <c r="A18" i="12"/>
  <c r="A17" i="12"/>
  <c r="A16" i="12"/>
  <c r="A15" i="12"/>
  <c r="A14" i="12"/>
  <c r="C14" i="12"/>
  <c r="A13" i="12"/>
  <c r="C13" i="12"/>
  <c r="A12" i="12"/>
  <c r="C12" i="12"/>
  <c r="A11" i="12"/>
  <c r="C11" i="12"/>
  <c r="A10" i="12"/>
  <c r="C10" i="12"/>
  <c r="A24" i="11"/>
  <c r="C24" i="11"/>
  <c r="A23" i="11"/>
  <c r="A22" i="11"/>
  <c r="A21" i="11"/>
  <c r="A20" i="11"/>
  <c r="A19" i="11"/>
  <c r="A18" i="11"/>
  <c r="A17" i="11"/>
  <c r="A16" i="11"/>
  <c r="D16" i="11"/>
  <c r="A15" i="11"/>
  <c r="A14" i="11"/>
  <c r="C14" i="11"/>
  <c r="A13" i="11"/>
  <c r="C13" i="11"/>
  <c r="A12" i="11"/>
  <c r="A11" i="11"/>
  <c r="C11" i="11"/>
  <c r="A10" i="11"/>
  <c r="C10" i="11"/>
  <c r="A24" i="10"/>
  <c r="A23" i="10"/>
  <c r="A22" i="10"/>
  <c r="A21" i="10"/>
  <c r="A20" i="10"/>
  <c r="A19" i="10"/>
  <c r="A18" i="10"/>
  <c r="A17" i="10"/>
  <c r="A16" i="10"/>
  <c r="A15" i="10"/>
  <c r="C15" i="10"/>
  <c r="A14" i="10"/>
  <c r="C14" i="10"/>
  <c r="A13" i="10"/>
  <c r="A12" i="10"/>
  <c r="A11" i="10"/>
  <c r="A10" i="10"/>
  <c r="C10" i="10"/>
  <c r="A24" i="2"/>
  <c r="B24" i="2"/>
  <c r="E24" i="2"/>
  <c r="G24" i="2"/>
  <c r="A23" i="2"/>
  <c r="A22" i="2"/>
  <c r="B22" i="2"/>
  <c r="E22" i="2"/>
  <c r="G22" i="2"/>
  <c r="A21" i="2"/>
  <c r="A20" i="2"/>
  <c r="A19" i="2"/>
  <c r="A18" i="2"/>
  <c r="A17" i="2"/>
  <c r="A16" i="2"/>
  <c r="A15" i="2"/>
  <c r="C15" i="2"/>
  <c r="A14" i="2"/>
  <c r="C14" i="2"/>
  <c r="A13" i="2"/>
  <c r="C13" i="2"/>
  <c r="A12" i="2"/>
  <c r="A11" i="2"/>
  <c r="C11" i="2"/>
  <c r="A10" i="2"/>
  <c r="C10" i="2"/>
  <c r="D20" i="12"/>
  <c r="B22" i="1"/>
  <c r="B21" i="1"/>
  <c r="B20" i="1"/>
  <c r="A39" i="10"/>
  <c r="A39" i="11"/>
  <c r="A39" i="12"/>
  <c r="A39" i="13"/>
  <c r="A22" i="1"/>
  <c r="A38" i="10"/>
  <c r="A38" i="11"/>
  <c r="A38" i="12"/>
  <c r="A38" i="13"/>
  <c r="A21" i="1"/>
  <c r="F39" i="10"/>
  <c r="I39" i="10"/>
  <c r="F38" i="10"/>
  <c r="I38" i="10"/>
  <c r="F37" i="10"/>
  <c r="I37" i="10"/>
  <c r="F34" i="13"/>
  <c r="I34" i="13"/>
  <c r="F17" i="1"/>
  <c r="E17" i="1"/>
  <c r="G17" i="1"/>
  <c r="E19" i="1"/>
  <c r="F36" i="13"/>
  <c r="I36" i="13"/>
  <c r="F19" i="1"/>
  <c r="D24" i="10"/>
  <c r="C24" i="10"/>
  <c r="F24" i="10"/>
  <c r="C17" i="2"/>
  <c r="F17" i="2"/>
  <c r="D21" i="2"/>
  <c r="C21" i="2"/>
  <c r="F21" i="2"/>
  <c r="D22" i="10"/>
  <c r="C22" i="10"/>
  <c r="F22" i="10"/>
  <c r="D15" i="11"/>
  <c r="C15" i="11"/>
  <c r="F15" i="11"/>
  <c r="D23" i="11"/>
  <c r="C23" i="11"/>
  <c r="F23" i="11"/>
  <c r="D16" i="12"/>
  <c r="C16" i="12"/>
  <c r="F16" i="12"/>
  <c r="D22" i="2"/>
  <c r="C22" i="2"/>
  <c r="C23" i="10"/>
  <c r="F23" i="10"/>
  <c r="C16" i="11"/>
  <c r="F16" i="11"/>
  <c r="D17" i="12"/>
  <c r="C17" i="12"/>
  <c r="F17" i="12"/>
  <c r="D18" i="13"/>
  <c r="C18" i="13"/>
  <c r="F18" i="13"/>
  <c r="D16" i="10"/>
  <c r="C16" i="10"/>
  <c r="F16" i="10"/>
  <c r="D17" i="11"/>
  <c r="C17" i="11"/>
  <c r="D18" i="12"/>
  <c r="C18" i="12"/>
  <c r="F18" i="12"/>
  <c r="D24" i="2"/>
  <c r="C24" i="2"/>
  <c r="F24" i="2"/>
  <c r="I24" i="2"/>
  <c r="D20" i="13"/>
  <c r="C20" i="13"/>
  <c r="F20" i="13"/>
  <c r="D18" i="10"/>
  <c r="C18" i="10"/>
  <c r="F18" i="10"/>
  <c r="C20" i="12"/>
  <c r="F20" i="12"/>
  <c r="C21" i="13"/>
  <c r="F21" i="13"/>
  <c r="D12" i="11"/>
  <c r="C12" i="11"/>
  <c r="B20" i="11"/>
  <c r="E20" i="11"/>
  <c r="G20" i="11"/>
  <c r="C20" i="11"/>
  <c r="F20" i="11"/>
  <c r="B12" i="10"/>
  <c r="C12" i="10"/>
  <c r="D20" i="10"/>
  <c r="C20" i="10"/>
  <c r="F20" i="10"/>
  <c r="D21" i="11"/>
  <c r="C21" i="11"/>
  <c r="F21" i="11"/>
  <c r="D22" i="12"/>
  <c r="C22" i="12"/>
  <c r="F22" i="12"/>
  <c r="D15" i="13"/>
  <c r="C15" i="13"/>
  <c r="F15" i="13"/>
  <c r="D23" i="13"/>
  <c r="C23" i="13"/>
  <c r="F23" i="13"/>
  <c r="I23" i="13"/>
  <c r="D23" i="2"/>
  <c r="C23" i="2"/>
  <c r="F23" i="2"/>
  <c r="D19" i="13"/>
  <c r="C19" i="13"/>
  <c r="F19" i="13"/>
  <c r="D16" i="2"/>
  <c r="C16" i="2"/>
  <c r="D17" i="10"/>
  <c r="C17" i="10"/>
  <c r="F17" i="10"/>
  <c r="B18" i="11"/>
  <c r="E18" i="11"/>
  <c r="G18" i="11"/>
  <c r="C18" i="11"/>
  <c r="F18" i="11"/>
  <c r="D19" i="12"/>
  <c r="C19" i="12"/>
  <c r="F19" i="12"/>
  <c r="B19" i="11"/>
  <c r="E19" i="11"/>
  <c r="G19" i="11"/>
  <c r="C19" i="11"/>
  <c r="F19" i="11"/>
  <c r="D18" i="2"/>
  <c r="C18" i="2"/>
  <c r="F18" i="2"/>
  <c r="C19" i="10"/>
  <c r="F19" i="10"/>
  <c r="D21" i="12"/>
  <c r="C21" i="12"/>
  <c r="D22" i="13"/>
  <c r="C22" i="13"/>
  <c r="F22" i="13"/>
  <c r="C19" i="2"/>
  <c r="F19" i="2"/>
  <c r="D19" i="11"/>
  <c r="D12" i="2"/>
  <c r="C12" i="2"/>
  <c r="D20" i="2"/>
  <c r="C20" i="2"/>
  <c r="F20" i="2"/>
  <c r="B13" i="10"/>
  <c r="C13" i="10"/>
  <c r="C21" i="10"/>
  <c r="F21" i="10"/>
  <c r="D22" i="11"/>
  <c r="C22" i="11"/>
  <c r="F22" i="11"/>
  <c r="B15" i="12"/>
  <c r="E15" i="12"/>
  <c r="C15" i="12"/>
  <c r="F15" i="12"/>
  <c r="B23" i="12"/>
  <c r="E23" i="12"/>
  <c r="G23" i="12"/>
  <c r="C23" i="12"/>
  <c r="F23" i="12"/>
  <c r="C16" i="13"/>
  <c r="F16" i="13"/>
  <c r="D24" i="13"/>
  <c r="C24" i="13"/>
  <c r="F24" i="13"/>
  <c r="B24" i="12"/>
  <c r="E24" i="12"/>
  <c r="C24" i="12"/>
  <c r="F24" i="12"/>
  <c r="D17" i="13"/>
  <c r="C17" i="13"/>
  <c r="F17" i="13"/>
  <c r="B11" i="10"/>
  <c r="C11" i="10"/>
  <c r="B14" i="2"/>
  <c r="B18" i="10"/>
  <c r="E18" i="10"/>
  <c r="G18" i="10"/>
  <c r="D13" i="13"/>
  <c r="B16" i="13"/>
  <c r="E16" i="13"/>
  <c r="G16" i="13"/>
  <c r="B16" i="2"/>
  <c r="D12" i="12"/>
  <c r="D12" i="13"/>
  <c r="D18" i="11"/>
  <c r="D21" i="13"/>
  <c r="B24" i="10"/>
  <c r="E24" i="10"/>
  <c r="G24" i="10"/>
  <c r="B10" i="11"/>
  <c r="B16" i="10"/>
  <c r="E16" i="10"/>
  <c r="G16" i="10"/>
  <c r="B23" i="2"/>
  <c r="E23" i="2"/>
  <c r="G23" i="2"/>
  <c r="B17" i="11"/>
  <c r="E17" i="11"/>
  <c r="G17" i="11"/>
  <c r="B18" i="12"/>
  <c r="E18" i="12"/>
  <c r="G18" i="12"/>
  <c r="B19" i="13"/>
  <c r="E19" i="13"/>
  <c r="G19" i="13"/>
  <c r="B17" i="10"/>
  <c r="E17" i="10"/>
  <c r="G17" i="10"/>
  <c r="B15" i="2"/>
  <c r="B10" i="12"/>
  <c r="F17" i="11"/>
  <c r="D12" i="10"/>
  <c r="B10" i="10"/>
  <c r="D19" i="10"/>
  <c r="D24" i="11"/>
  <c r="D16" i="13"/>
  <c r="B21" i="11"/>
  <c r="E21" i="11"/>
  <c r="G21" i="11"/>
  <c r="B21" i="12"/>
  <c r="E21" i="12"/>
  <c r="G21" i="12"/>
  <c r="B14" i="12"/>
  <c r="E14" i="12"/>
  <c r="D23" i="12"/>
  <c r="B19" i="2"/>
  <c r="E19" i="2"/>
  <c r="G19" i="2"/>
  <c r="B21" i="10"/>
  <c r="E21" i="10"/>
  <c r="G21" i="10"/>
  <c r="F21" i="12"/>
  <c r="D21" i="10"/>
  <c r="B16" i="12"/>
  <c r="E16" i="12"/>
  <c r="G16" i="12"/>
  <c r="D19" i="2"/>
  <c r="D15" i="10"/>
  <c r="D23" i="10"/>
  <c r="B23" i="11"/>
  <c r="E23" i="11"/>
  <c r="G23" i="11"/>
  <c r="B22" i="12"/>
  <c r="E22" i="12"/>
  <c r="G22" i="12"/>
  <c r="B14" i="13"/>
  <c r="E14" i="13"/>
  <c r="B24" i="13"/>
  <c r="E24" i="13"/>
  <c r="G24" i="13"/>
  <c r="D15" i="12"/>
  <c r="B21" i="2"/>
  <c r="E21" i="2"/>
  <c r="G21" i="2"/>
  <c r="B19" i="10"/>
  <c r="E19" i="10"/>
  <c r="G19" i="10"/>
  <c r="B13" i="12"/>
  <c r="B22" i="13"/>
  <c r="E22" i="13"/>
  <c r="G22" i="13"/>
  <c r="B15" i="11"/>
  <c r="E15" i="11"/>
  <c r="B15" i="13"/>
  <c r="E15" i="13"/>
  <c r="G15" i="13"/>
  <c r="D13" i="12"/>
  <c r="B13" i="11"/>
  <c r="D13" i="11"/>
  <c r="B10" i="2"/>
  <c r="F13" i="13"/>
  <c r="B13" i="2"/>
  <c r="F15" i="10"/>
  <c r="B10" i="13"/>
  <c r="B17" i="13"/>
  <c r="E17" i="13"/>
  <c r="G17" i="13"/>
  <c r="B20" i="13"/>
  <c r="E20" i="13"/>
  <c r="G20" i="13"/>
  <c r="B11" i="13"/>
  <c r="B18" i="13"/>
  <c r="E18" i="13"/>
  <c r="G18" i="13"/>
  <c r="B12" i="13"/>
  <c r="B13" i="13"/>
  <c r="E13" i="13"/>
  <c r="B21" i="13"/>
  <c r="E21" i="13"/>
  <c r="G21" i="13"/>
  <c r="B11" i="12"/>
  <c r="B19" i="12"/>
  <c r="E19" i="12"/>
  <c r="G19" i="12"/>
  <c r="B17" i="12"/>
  <c r="E17" i="12"/>
  <c r="G17" i="12"/>
  <c r="B12" i="12"/>
  <c r="B20" i="12"/>
  <c r="E20" i="12"/>
  <c r="G20" i="12"/>
  <c r="D20" i="11"/>
  <c r="B16" i="11"/>
  <c r="E16" i="11"/>
  <c r="G16" i="11"/>
  <c r="B24" i="11"/>
  <c r="E24" i="11"/>
  <c r="G24" i="11"/>
  <c r="B11" i="11"/>
  <c r="B12" i="11"/>
  <c r="B14" i="11"/>
  <c r="E14" i="11"/>
  <c r="B22" i="11"/>
  <c r="E22" i="11"/>
  <c r="G22" i="11"/>
  <c r="B22" i="10"/>
  <c r="E22" i="10"/>
  <c r="G22" i="10"/>
  <c r="B14" i="10"/>
  <c r="B20" i="10"/>
  <c r="E20" i="10"/>
  <c r="G20" i="10"/>
  <c r="B15" i="10"/>
  <c r="E15" i="10"/>
  <c r="B23" i="10"/>
  <c r="E23" i="10"/>
  <c r="G23" i="10"/>
  <c r="F24" i="11"/>
  <c r="B11" i="2"/>
  <c r="D17" i="2"/>
  <c r="B17" i="2"/>
  <c r="E17" i="2"/>
  <c r="G17" i="2"/>
  <c r="B12" i="2"/>
  <c r="B18" i="2"/>
  <c r="E18" i="2"/>
  <c r="G18" i="2"/>
  <c r="B20" i="2"/>
  <c r="E20" i="2"/>
  <c r="G20" i="2"/>
  <c r="F22" i="2"/>
  <c r="I22" i="2"/>
  <c r="F37" i="11"/>
  <c r="I37" i="11"/>
  <c r="C20" i="1"/>
  <c r="C21" i="1"/>
  <c r="F38" i="11"/>
  <c r="I38" i="11"/>
  <c r="C22" i="1"/>
  <c r="F39" i="11"/>
  <c r="I39" i="11"/>
  <c r="F44" i="10"/>
  <c r="F43" i="10"/>
  <c r="F42" i="10"/>
  <c r="F41" i="10"/>
  <c r="F40" i="10"/>
  <c r="F33" i="10"/>
  <c r="F32" i="10"/>
  <c r="G19" i="1"/>
  <c r="I16" i="13"/>
  <c r="I20" i="11"/>
  <c r="I23" i="12"/>
  <c r="I19" i="11"/>
  <c r="I18" i="11"/>
  <c r="I21" i="10"/>
  <c r="I19" i="2"/>
  <c r="I17" i="2"/>
  <c r="I21" i="13"/>
  <c r="G24" i="12"/>
  <c r="I24" i="12"/>
  <c r="G15" i="12"/>
  <c r="I15" i="12"/>
  <c r="I23" i="10"/>
  <c r="I19" i="10"/>
  <c r="I20" i="12"/>
  <c r="I22" i="13"/>
  <c r="I16" i="11"/>
  <c r="I17" i="10"/>
  <c r="I18" i="10"/>
  <c r="I24" i="10"/>
  <c r="I23" i="2"/>
  <c r="I16" i="10"/>
  <c r="I18" i="12"/>
  <c r="I17" i="11"/>
  <c r="I15" i="13"/>
  <c r="I21" i="12"/>
  <c r="I24" i="13"/>
  <c r="I19" i="13"/>
  <c r="I23" i="11"/>
  <c r="I20" i="13"/>
  <c r="I22" i="11"/>
  <c r="I22" i="12"/>
  <c r="I21" i="11"/>
  <c r="I16" i="12"/>
  <c r="I21" i="2"/>
  <c r="I20" i="10"/>
  <c r="G15" i="11"/>
  <c r="I15" i="11"/>
  <c r="I24" i="11"/>
  <c r="I22" i="10"/>
  <c r="G13" i="13"/>
  <c r="I13" i="13"/>
  <c r="I19" i="12"/>
  <c r="I17" i="12"/>
  <c r="I18" i="13"/>
  <c r="G15" i="10"/>
  <c r="I15" i="10"/>
  <c r="I17" i="13"/>
  <c r="I20" i="2"/>
  <c r="I18" i="2"/>
  <c r="D22" i="1"/>
  <c r="F39" i="12"/>
  <c r="I39" i="12"/>
  <c r="F38" i="12"/>
  <c r="I38" i="12"/>
  <c r="D21" i="1"/>
  <c r="F37" i="12"/>
  <c r="I37" i="12"/>
  <c r="D20" i="1"/>
  <c r="D10" i="2"/>
  <c r="F37" i="13"/>
  <c r="I37" i="13"/>
  <c r="F20" i="1"/>
  <c r="E20" i="1"/>
  <c r="E21" i="1"/>
  <c r="F38" i="13"/>
  <c r="I38" i="13"/>
  <c r="F21" i="1"/>
  <c r="G21" i="1"/>
  <c r="E22" i="1"/>
  <c r="F39" i="13"/>
  <c r="I39" i="13"/>
  <c r="F22" i="1"/>
  <c r="E13" i="12"/>
  <c r="F13" i="12"/>
  <c r="E13" i="11"/>
  <c r="F13" i="11"/>
  <c r="E14" i="10"/>
  <c r="E13" i="10"/>
  <c r="E15" i="2"/>
  <c r="E14" i="2"/>
  <c r="E13" i="2"/>
  <c r="G13" i="12"/>
  <c r="I13" i="12"/>
  <c r="G13" i="11"/>
  <c r="I13" i="11"/>
  <c r="G20" i="1"/>
  <c r="G22" i="1"/>
  <c r="E12" i="13"/>
  <c r="E11" i="13"/>
  <c r="E10" i="13"/>
  <c r="E12" i="12"/>
  <c r="E11" i="12"/>
  <c r="E10" i="12"/>
  <c r="E12" i="11"/>
  <c r="E11" i="11"/>
  <c r="E10" i="11"/>
  <c r="E12" i="10"/>
  <c r="E11" i="10"/>
  <c r="E10" i="10"/>
  <c r="E16" i="2"/>
  <c r="E12" i="2"/>
  <c r="E11" i="2"/>
  <c r="E10" i="2"/>
  <c r="F49" i="10"/>
  <c r="I49" i="10"/>
  <c r="F49" i="11"/>
  <c r="I49" i="11"/>
  <c r="F49" i="12"/>
  <c r="I49" i="12"/>
  <c r="F49" i="13"/>
  <c r="I49" i="13"/>
  <c r="F48" i="10"/>
  <c r="I48" i="10"/>
  <c r="F48" i="11"/>
  <c r="I48" i="11"/>
  <c r="F48" i="12"/>
  <c r="I48" i="12"/>
  <c r="F48" i="13"/>
  <c r="I48" i="13"/>
  <c r="I40" i="10"/>
  <c r="I33" i="10"/>
  <c r="I32" i="10"/>
  <c r="F31" i="10"/>
  <c r="I31" i="10"/>
  <c r="F31" i="11"/>
  <c r="I31" i="11"/>
  <c r="F31" i="12"/>
  <c r="I31" i="12"/>
  <c r="E14" i="1"/>
  <c r="F33" i="11"/>
  <c r="I33" i="11"/>
  <c r="F40" i="11"/>
  <c r="I40" i="11"/>
  <c r="F32" i="11"/>
  <c r="I32" i="11"/>
  <c r="F42" i="11"/>
  <c r="F44" i="11"/>
  <c r="I41" i="10"/>
  <c r="F53" i="10"/>
  <c r="F12" i="13"/>
  <c r="G12" i="13"/>
  <c r="F12" i="12"/>
  <c r="F12" i="11"/>
  <c r="F12" i="10"/>
  <c r="G12" i="10"/>
  <c r="F16" i="2"/>
  <c r="C56" i="13"/>
  <c r="C56" i="12"/>
  <c r="C56" i="11"/>
  <c r="C56" i="10"/>
  <c r="C56" i="2"/>
  <c r="F29" i="1"/>
  <c r="F28" i="1"/>
  <c r="E29" i="1"/>
  <c r="E28" i="1"/>
  <c r="D29" i="1"/>
  <c r="D28" i="1"/>
  <c r="D14" i="1"/>
  <c r="C29" i="1"/>
  <c r="C28" i="1"/>
  <c r="C27" i="1"/>
  <c r="C25" i="1"/>
  <c r="C23" i="1"/>
  <c r="C16" i="1"/>
  <c r="C15" i="1"/>
  <c r="C14" i="1"/>
  <c r="B29" i="1"/>
  <c r="B28" i="1"/>
  <c r="B27" i="1"/>
  <c r="B24" i="1"/>
  <c r="B26" i="1"/>
  <c r="B25" i="1"/>
  <c r="B23" i="1"/>
  <c r="B16" i="1"/>
  <c r="B15" i="1"/>
  <c r="B14" i="1"/>
  <c r="I50" i="13"/>
  <c r="I50" i="12"/>
  <c r="G12" i="12"/>
  <c r="I50" i="11"/>
  <c r="G12" i="11"/>
  <c r="I50" i="10"/>
  <c r="F31" i="13"/>
  <c r="I31" i="13"/>
  <c r="F14" i="1"/>
  <c r="G14" i="1"/>
  <c r="F41" i="11"/>
  <c r="I41" i="11"/>
  <c r="F53" i="11"/>
  <c r="C24" i="1"/>
  <c r="F44" i="12"/>
  <c r="D27" i="1"/>
  <c r="F42" i="12"/>
  <c r="D25" i="1"/>
  <c r="F32" i="12"/>
  <c r="I32" i="12"/>
  <c r="D15" i="1"/>
  <c r="F40" i="12"/>
  <c r="I40" i="12"/>
  <c r="D23" i="1"/>
  <c r="F33" i="12"/>
  <c r="I33" i="12"/>
  <c r="D16" i="1"/>
  <c r="I12" i="13"/>
  <c r="I12" i="12"/>
  <c r="I12" i="11"/>
  <c r="I12" i="10"/>
  <c r="G16" i="2"/>
  <c r="I16" i="2"/>
  <c r="G33" i="1"/>
  <c r="G30" i="1"/>
  <c r="I45" i="2"/>
  <c r="I50" i="2"/>
  <c r="F41" i="12"/>
  <c r="I45" i="11"/>
  <c r="F40" i="13"/>
  <c r="I40" i="13"/>
  <c r="E23" i="1"/>
  <c r="F32" i="13"/>
  <c r="I32" i="13"/>
  <c r="E15" i="1"/>
  <c r="F42" i="13"/>
  <c r="F25" i="1"/>
  <c r="E25" i="1"/>
  <c r="F33" i="13"/>
  <c r="I33" i="13"/>
  <c r="F16" i="1"/>
  <c r="E16" i="1"/>
  <c r="F44" i="13"/>
  <c r="F27" i="1"/>
  <c r="E27" i="1"/>
  <c r="F43" i="11"/>
  <c r="D24" i="1"/>
  <c r="G29" i="1"/>
  <c r="G28" i="1"/>
  <c r="F10" i="2"/>
  <c r="G10" i="2"/>
  <c r="D11" i="2"/>
  <c r="D13" i="2"/>
  <c r="F13" i="2"/>
  <c r="G13" i="2"/>
  <c r="I13" i="2"/>
  <c r="D15" i="2"/>
  <c r="F15" i="2"/>
  <c r="D14" i="2"/>
  <c r="F14" i="2"/>
  <c r="F23" i="1"/>
  <c r="G23" i="1"/>
  <c r="G14" i="2"/>
  <c r="I14" i="2"/>
  <c r="F15" i="1"/>
  <c r="G15" i="1"/>
  <c r="G15" i="2"/>
  <c r="I15" i="2"/>
  <c r="G16" i="1"/>
  <c r="G25" i="1"/>
  <c r="G27" i="1"/>
  <c r="I45" i="10"/>
  <c r="C26" i="1"/>
  <c r="I41" i="12"/>
  <c r="F12" i="2"/>
  <c r="F11" i="2"/>
  <c r="I10" i="2"/>
  <c r="D14" i="10"/>
  <c r="F14" i="10"/>
  <c r="D11" i="10"/>
  <c r="F11" i="10"/>
  <c r="D13" i="10"/>
  <c r="F13" i="10"/>
  <c r="I45" i="12"/>
  <c r="F53" i="12"/>
  <c r="G11" i="10"/>
  <c r="I11" i="10"/>
  <c r="G14" i="10"/>
  <c r="I14" i="10"/>
  <c r="D10" i="10"/>
  <c r="F10" i="10"/>
  <c r="F41" i="13"/>
  <c r="F43" i="12"/>
  <c r="G13" i="10"/>
  <c r="I13" i="10"/>
  <c r="D26" i="1"/>
  <c r="E24" i="1"/>
  <c r="G11" i="2"/>
  <c r="I11" i="2"/>
  <c r="G12" i="2"/>
  <c r="I12" i="2"/>
  <c r="F26" i="2"/>
  <c r="B11" i="1"/>
  <c r="D10" i="11"/>
  <c r="F10" i="11"/>
  <c r="D14" i="11"/>
  <c r="F14" i="11"/>
  <c r="G14" i="11"/>
  <c r="I14" i="11"/>
  <c r="D11" i="11"/>
  <c r="F11" i="11"/>
  <c r="G11" i="11"/>
  <c r="I11" i="11"/>
  <c r="F26" i="11"/>
  <c r="D11" i="1"/>
  <c r="G10" i="11"/>
  <c r="G26" i="11"/>
  <c r="D12" i="1"/>
  <c r="G10" i="10"/>
  <c r="I10" i="10"/>
  <c r="I26" i="10"/>
  <c r="F26" i="10"/>
  <c r="C11" i="1"/>
  <c r="F43" i="13"/>
  <c r="F26" i="1"/>
  <c r="E26" i="1"/>
  <c r="I41" i="13"/>
  <c r="F53" i="13"/>
  <c r="I26" i="2"/>
  <c r="G26" i="2"/>
  <c r="B12" i="1"/>
  <c r="B13" i="1"/>
  <c r="B31" i="1"/>
  <c r="D10" i="12"/>
  <c r="F10" i="12"/>
  <c r="D14" i="13"/>
  <c r="F14" i="13"/>
  <c r="G14" i="13"/>
  <c r="I14" i="13"/>
  <c r="D14" i="12"/>
  <c r="F14" i="12"/>
  <c r="G14" i="12"/>
  <c r="I14" i="12"/>
  <c r="D11" i="12"/>
  <c r="F11" i="12"/>
  <c r="I10" i="11"/>
  <c r="I26" i="11"/>
  <c r="I52" i="11"/>
  <c r="F54" i="11"/>
  <c r="I56" i="11"/>
  <c r="G11" i="12"/>
  <c r="I11" i="12"/>
  <c r="G26" i="10"/>
  <c r="C12" i="1"/>
  <c r="C13" i="1"/>
  <c r="C31" i="1"/>
  <c r="G10" i="12"/>
  <c r="F26" i="12"/>
  <c r="E11" i="1"/>
  <c r="I45" i="13"/>
  <c r="I52" i="10"/>
  <c r="I52" i="2"/>
  <c r="D11" i="13"/>
  <c r="F11" i="13"/>
  <c r="D10" i="13"/>
  <c r="F10" i="13"/>
  <c r="G26" i="1"/>
  <c r="F24" i="1"/>
  <c r="G24" i="1"/>
  <c r="D13" i="1"/>
  <c r="D31" i="1"/>
  <c r="F54" i="10"/>
  <c r="I56" i="10"/>
  <c r="I58" i="10"/>
  <c r="F54" i="2"/>
  <c r="B32" i="1"/>
  <c r="I10" i="12"/>
  <c r="I26" i="12"/>
  <c r="I52" i="12"/>
  <c r="F54" i="12"/>
  <c r="G26" i="12"/>
  <c r="E12" i="1"/>
  <c r="E13" i="1"/>
  <c r="E31" i="1"/>
  <c r="D32" i="1"/>
  <c r="I58" i="11"/>
  <c r="D34" i="1"/>
  <c r="D36" i="1"/>
  <c r="G11" i="13"/>
  <c r="I11" i="13"/>
  <c r="G10" i="13"/>
  <c r="F26" i="13"/>
  <c r="F11" i="1"/>
  <c r="G11" i="1"/>
  <c r="C32" i="1"/>
  <c r="I56" i="2"/>
  <c r="B34" i="1"/>
  <c r="B36" i="1"/>
  <c r="I56" i="12"/>
  <c r="I58" i="12"/>
  <c r="E32" i="1"/>
  <c r="C34" i="1"/>
  <c r="C36" i="1"/>
  <c r="I10" i="13"/>
  <c r="I26" i="13"/>
  <c r="G26" i="13"/>
  <c r="F12" i="1"/>
  <c r="I58" i="2"/>
  <c r="E34" i="1"/>
  <c r="E36" i="1"/>
  <c r="I52" i="13"/>
  <c r="G12" i="1"/>
  <c r="F13" i="1"/>
  <c r="F54" i="13"/>
  <c r="I56" i="13"/>
  <c r="F31" i="1"/>
  <c r="G31" i="1"/>
  <c r="G13" i="1"/>
  <c r="F32" i="1"/>
  <c r="G32" i="1"/>
  <c r="F34" i="1"/>
  <c r="G34" i="1"/>
  <c r="G36" i="1"/>
  <c r="I58" i="13"/>
  <c r="F36" i="1"/>
</calcChain>
</file>

<file path=xl/sharedStrings.xml><?xml version="1.0" encoding="utf-8"?>
<sst xmlns="http://schemas.openxmlformats.org/spreadsheetml/2006/main" count="328" uniqueCount="133">
  <si>
    <t>PI Name</t>
  </si>
  <si>
    <t>Tuition</t>
  </si>
  <si>
    <t>Consultant</t>
  </si>
  <si>
    <t>Requested</t>
  </si>
  <si>
    <t>Personnel</t>
  </si>
  <si>
    <t>MTDC</t>
  </si>
  <si>
    <t>Total Project Period</t>
  </si>
  <si>
    <t>Total</t>
  </si>
  <si>
    <t>Domestic</t>
  </si>
  <si>
    <t>Project Period</t>
  </si>
  <si>
    <t>Foreign</t>
  </si>
  <si>
    <t>Sponsor</t>
  </si>
  <si>
    <t>Travel</t>
  </si>
  <si>
    <t>Actual</t>
  </si>
  <si>
    <t>Fringe</t>
  </si>
  <si>
    <t>Operating Expenses</t>
  </si>
  <si>
    <t>Direct Costs</t>
  </si>
  <si>
    <t>Budget Period</t>
  </si>
  <si>
    <t>Total Fringe</t>
  </si>
  <si>
    <t>Indirect Costs</t>
  </si>
  <si>
    <t>Personnel Fringe</t>
  </si>
  <si>
    <t>Total Personnel</t>
  </si>
  <si>
    <t>OVERVIEW</t>
  </si>
  <si>
    <t>Domestic Travel</t>
  </si>
  <si>
    <t>Foreign Travel</t>
  </si>
  <si>
    <t>Name</t>
  </si>
  <si>
    <t>Effort Yr 1</t>
  </si>
  <si>
    <t>Effort Yr 2</t>
  </si>
  <si>
    <t>Effort Yr 3</t>
  </si>
  <si>
    <t>Effort Yr 4</t>
  </si>
  <si>
    <t>Effort Yr 5</t>
  </si>
  <si>
    <t>Year 1</t>
  </si>
  <si>
    <t>Year 2</t>
  </si>
  <si>
    <t>Year 3</t>
  </si>
  <si>
    <t>Year 4</t>
  </si>
  <si>
    <t>% Salary Increase Projections for each year</t>
  </si>
  <si>
    <t>Appointment Months</t>
  </si>
  <si>
    <t>Year 5</t>
  </si>
  <si>
    <t>Classification</t>
  </si>
  <si>
    <t>Rate</t>
  </si>
  <si>
    <t>Fringe Class</t>
  </si>
  <si>
    <t>Fringe rate</t>
  </si>
  <si>
    <t>Person Months</t>
  </si>
  <si>
    <t>Equipment &gt; $1K</t>
  </si>
  <si>
    <t>Patient Care Costs</t>
  </si>
  <si>
    <t>Laboratory Supplies</t>
  </si>
  <si>
    <t>Supplies/Other/Equiq.&lt; $1K</t>
  </si>
  <si>
    <t>Change rate as needed</t>
  </si>
  <si>
    <t xml:space="preserve">Indirect Costs </t>
  </si>
  <si>
    <t xml:space="preserve"> Select Fringe Class. from dropdown list</t>
  </si>
  <si>
    <t>Person Months for each year</t>
  </si>
  <si>
    <t>Previous Year</t>
  </si>
  <si>
    <t>Change percentages as needed</t>
  </si>
  <si>
    <t>Faculty (9-, 10-, 12-month)</t>
  </si>
  <si>
    <t>Exempt TEAMS/USPS</t>
  </si>
  <si>
    <t>Non-Exempt TEAMS/USPS</t>
  </si>
  <si>
    <t>HouseStaff/Clinical Post Docs</t>
  </si>
  <si>
    <t>Grad Assts &amp; Reg Post Docs</t>
  </si>
  <si>
    <t>Student OPS/Federal Work Study</t>
  </si>
  <si>
    <t>Other OPS/Temporary Faculty</t>
  </si>
  <si>
    <t>Project Title</t>
  </si>
  <si>
    <t>FY 2012 UF Fringe Rates</t>
  </si>
  <si>
    <t>Title</t>
  </si>
  <si>
    <t>Titles</t>
  </si>
  <si>
    <t>Base Salary</t>
  </si>
  <si>
    <r>
      <t xml:space="preserve">A </t>
    </r>
    <r>
      <rPr>
        <sz val="10"/>
        <color rgb="FF00B050"/>
        <rFont val="Arial"/>
        <family val="2"/>
      </rPr>
      <t>green</t>
    </r>
    <r>
      <rPr>
        <sz val="10"/>
        <rFont val="Arial"/>
      </rPr>
      <t xml:space="preserve"> Base Salary indicates adjusted to NIH Max</t>
    </r>
  </si>
  <si>
    <t>Change if individual is not a 12 month appt. (3, 9, 10)</t>
  </si>
  <si>
    <t>Current Total Salary based on appointment</t>
  </si>
  <si>
    <t>Contracts amounts &amp; equipment purchases are not generally changed each year by a simple inflation factor. Previous amount is provide for information.</t>
  </si>
  <si>
    <t>UFID</t>
  </si>
  <si>
    <t>Optional Expense Categories</t>
  </si>
  <si>
    <t>Total Salary</t>
  </si>
  <si>
    <t>Requested Salary</t>
  </si>
  <si>
    <t>BUDGET YEAR 5</t>
  </si>
  <si>
    <t>BUDGET YEAR 4</t>
  </si>
  <si>
    <t>BUDGET YEAR 3</t>
  </si>
  <si>
    <t>BUDGET YEAR 2</t>
  </si>
  <si>
    <t>BUDGET YEAR 1</t>
  </si>
  <si>
    <t xml:space="preserve">Use the Optional Budget Caterories rows for expense catergories not listed.  Change name.  </t>
  </si>
  <si>
    <t xml:space="preserve">Personnel </t>
  </si>
  <si>
    <t>Expense Category</t>
  </si>
  <si>
    <t>Personnel Expenses</t>
  </si>
  <si>
    <t>Travel Expenses</t>
  </si>
  <si>
    <r>
      <t xml:space="preserve">Instructions:  Fill in the </t>
    </r>
    <r>
      <rPr>
        <b/>
        <sz val="12"/>
        <color rgb="FF99CCFF"/>
        <rFont val="Arial"/>
        <family val="2"/>
      </rPr>
      <t>Blue</t>
    </r>
    <r>
      <rPr>
        <b/>
        <sz val="12"/>
        <color rgb="FFFF0000"/>
        <rFont val="Arial"/>
        <family val="2"/>
      </rPr>
      <t xml:space="preserve"> fields and the system will completed the rest.  Personnel date is carried forward to each year.</t>
    </r>
  </si>
  <si>
    <t>Project Role</t>
  </si>
  <si>
    <t>Co-Investigator</t>
  </si>
  <si>
    <t>Post Doctoral Associate</t>
  </si>
  <si>
    <t>Undergraduate Student</t>
  </si>
  <si>
    <t>Select Project Role from drop dowm list</t>
  </si>
  <si>
    <t>TDC</t>
  </si>
  <si>
    <t xml:space="preserve">Choose MTDC (modified total direct cost) or TDC (total direct cost) </t>
  </si>
  <si>
    <t>MTDC Exclusions (Patient Care, Contract&gt;25K,Tutition, &amp; Equip&gt;$1K )</t>
  </si>
  <si>
    <t>Total Direct Costs</t>
  </si>
  <si>
    <t>Should the NIH Salary Max Policy be applied to the Salary Projections?</t>
  </si>
  <si>
    <t>Apply NIH Salary Max?</t>
  </si>
  <si>
    <t>IDC Rate Type?</t>
  </si>
  <si>
    <t>Project IDC Rate?</t>
  </si>
  <si>
    <t>YES</t>
  </si>
  <si>
    <t>NO</t>
  </si>
  <si>
    <t>NIH policy only allows earning IDC on the first $25K of budgeted expenditures on each subcontract.</t>
  </si>
  <si>
    <t>Sub Contract &lt; $25K</t>
  </si>
  <si>
    <t>Sub Contract &gt; $25K</t>
  </si>
  <si>
    <t>NIH FY 2011 MAX SALARY</t>
  </si>
  <si>
    <t>PD/PI</t>
  </si>
  <si>
    <t>FY 2011  UF Grad Asst. Min. Salary for 12 month appointment</t>
  </si>
  <si>
    <t>Tuition Table</t>
  </si>
  <si>
    <t>12 months</t>
  </si>
  <si>
    <t>Fall Semester</t>
  </si>
  <si>
    <t>Spring Semester</t>
  </si>
  <si>
    <t>Summer Semester</t>
  </si>
  <si>
    <t>Based on 24 credit hrs. per year</t>
  </si>
  <si>
    <t>See Tutition Table below for tuition amounts</t>
  </si>
  <si>
    <t>Print Button</t>
  </si>
  <si>
    <t>Blue font indicates Effort Percentage was inputted.  Green font indicates Person Months was inputted.</t>
  </si>
  <si>
    <t xml:space="preserve"> Yr1  Person Months</t>
  </si>
  <si>
    <t>Yr2  Person Months</t>
  </si>
  <si>
    <t xml:space="preserve"> Yr3 Person Months</t>
  </si>
  <si>
    <t>Yr4 Person Months</t>
  </si>
  <si>
    <t>Yr5 Person Months</t>
  </si>
  <si>
    <r>
      <t xml:space="preserve">Input </t>
    </r>
    <r>
      <rPr>
        <b/>
        <u val="double"/>
        <sz val="12"/>
        <color rgb="FFFF0000"/>
        <rFont val="Arial"/>
        <family val="2"/>
      </rPr>
      <t>Either</t>
    </r>
    <r>
      <rPr>
        <b/>
        <sz val="12"/>
        <color rgb="FFFF0000"/>
        <rFont val="Arial"/>
        <family val="2"/>
      </rPr>
      <t xml:space="preserve"> Effort percentages in blue columns </t>
    </r>
    <r>
      <rPr>
        <b/>
        <u val="double"/>
        <sz val="12"/>
        <color rgb="FFFF0000"/>
        <rFont val="Arial"/>
        <family val="2"/>
      </rPr>
      <t>or</t>
    </r>
    <r>
      <rPr>
        <b/>
        <sz val="12"/>
        <color rgb="FFFF0000"/>
        <rFont val="Arial"/>
        <family val="2"/>
      </rPr>
      <t xml:space="preserve"> Input Person Months in white columns.  System will calculate corresponding value auotmatically.</t>
    </r>
  </si>
  <si>
    <t>Faculty</t>
  </si>
  <si>
    <t xml:space="preserve">Post Doctoral </t>
  </si>
  <si>
    <t>Post Doctoral Scholar</t>
  </si>
  <si>
    <t>Other Professional</t>
  </si>
  <si>
    <t>Graduate Student</t>
  </si>
  <si>
    <t>Technician</t>
  </si>
  <si>
    <t xml:space="preserve">Other </t>
  </si>
  <si>
    <t>COM clinical Faculty</t>
  </si>
  <si>
    <t>Escalation Factor</t>
  </si>
  <si>
    <r>
      <rPr>
        <b/>
        <sz val="10"/>
        <color rgb="FFFF0000"/>
        <rFont val="Arial"/>
        <family val="2"/>
      </rPr>
      <t xml:space="preserve">Instruction: </t>
    </r>
    <r>
      <rPr>
        <sz val="10"/>
        <color rgb="FFFF0000"/>
        <rFont val="Arial"/>
        <family val="2"/>
      </rPr>
      <t>The worksheet will calculate Operating Expenses including Travel by adjusting the previous year amount by an escalation factor.  Change the escalation factor as needed.  An alterantive approach is enter a new amount in the Actual column.</t>
    </r>
    <r>
      <rPr>
        <b/>
        <sz val="10"/>
        <color rgb="FFFF0000"/>
        <rFont val="Arial"/>
        <family val="2"/>
      </rPr>
      <t xml:space="preserve"> </t>
    </r>
    <r>
      <rPr>
        <sz val="10"/>
        <color theme="3" tint="0.39997558519241921"/>
        <rFont val="Arial"/>
        <family val="2"/>
      </rPr>
      <t xml:space="preserve"> 
Use the Optional Budget Catergories rows for expense categories not listed.  Change name and add Inflation factor. </t>
    </r>
  </si>
  <si>
    <r>
      <rPr>
        <b/>
        <sz val="11"/>
        <color rgb="FF7030A0"/>
        <rFont val="Arial"/>
        <family val="2"/>
      </rPr>
      <t xml:space="preserve">Note:  All worksheets are Protected.  No password is required to Unprotect. </t>
    </r>
    <r>
      <rPr>
        <b/>
        <sz val="8"/>
        <color rgb="FF7030A0"/>
        <rFont val="Arial"/>
        <family val="2"/>
      </rPr>
      <t xml:space="preserve"> 
Go to Review tab &gt; Unptotect Sheet</t>
    </r>
  </si>
  <si>
    <t>FY 13-14</t>
  </si>
  <si>
    <t>FY 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</si>
</sst>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#,##0.0"/>
    <numFmt numFmtId="166" formatCode="_(* #,##0.000_);_(* \(#,##0.000\);_(* &quot;-&quot;???_);_(@_)"/>
    <numFmt numFmtId="167" formatCode="0.0%"/>
    <numFmt numFmtId="168" formatCode="_(&quot;$&quot;* #,##0_);_(&quot;$&quot;* \(#,##0\);_(&quot;$&quot;* &quot;-&quot;??_);_(@_)"/>
    <numFmt numFmtId="169" formatCode="#,##0.0_);\(#,##0.0\)"/>
    <numFmt numFmtId="170" formatCode="00000"/>
    <numFmt numFmtId="171" formatCode="&quot;$&quot;#,##0"/>
  </numFmts>
  <fonts count="3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7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2"/>
      <color rgb="FF99CCFF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sz val="10"/>
      <color theme="3" tint="0.39997558519241921"/>
      <name val="Arial"/>
      <family val="2"/>
    </font>
    <font>
      <sz val="9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sz val="12"/>
      <color rgb="FF00B0F0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u val="double"/>
      <sz val="12"/>
      <color rgb="FFFF0000"/>
      <name val="Arial"/>
      <family val="2"/>
    </font>
    <font>
      <sz val="10"/>
      <color indexed="12"/>
      <name val="Arial"/>
      <family val="2"/>
    </font>
    <font>
      <b/>
      <sz val="11"/>
      <color rgb="FF7030A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41" fontId="0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1" fontId="0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41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41" fontId="1" fillId="0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</xf>
    <xf numFmtId="41" fontId="1" fillId="0" borderId="0" xfId="0" applyNumberFormat="1" applyFont="1" applyFill="1" applyBorder="1" applyAlignment="1" applyProtection="1"/>
    <xf numFmtId="41" fontId="3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" fillId="2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 applyProtection="1"/>
    <xf numFmtId="41" fontId="0" fillId="0" borderId="0" xfId="0" applyNumberForma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right"/>
    </xf>
    <xf numFmtId="41" fontId="1" fillId="0" borderId="1" xfId="0" applyNumberFormat="1" applyFont="1" applyFill="1" applyBorder="1" applyAlignment="1" applyProtection="1">
      <alignment horizontal="right"/>
    </xf>
    <xf numFmtId="41" fontId="1" fillId="3" borderId="1" xfId="0" applyNumberFormat="1" applyFont="1" applyFill="1" applyBorder="1" applyAlignment="1" applyProtection="1">
      <alignment horizontal="right"/>
    </xf>
    <xf numFmtId="3" fontId="0" fillId="4" borderId="0" xfId="0" applyNumberFormat="1" applyFont="1" applyFill="1" applyBorder="1" applyAlignment="1" applyProtection="1">
      <alignment horizontal="right"/>
    </xf>
    <xf numFmtId="0" fontId="0" fillId="0" borderId="0" xfId="0" applyBorder="1"/>
    <xf numFmtId="1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/>
    <xf numFmtId="0" fontId="13" fillId="0" borderId="0" xfId="0" applyNumberFormat="1" applyFont="1" applyFill="1" applyBorder="1" applyAlignment="1" applyProtection="1">
      <alignment horizontal="center"/>
    </xf>
    <xf numFmtId="41" fontId="1" fillId="0" borderId="6" xfId="0" applyNumberFormat="1" applyFont="1" applyFill="1" applyBorder="1" applyAlignment="1" applyProtection="1"/>
    <xf numFmtId="41" fontId="1" fillId="0" borderId="6" xfId="0" applyNumberFormat="1" applyFont="1" applyFill="1" applyBorder="1" applyAlignment="1" applyProtection="1">
      <alignment horizontal="center"/>
    </xf>
    <xf numFmtId="41" fontId="14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right"/>
    </xf>
    <xf numFmtId="167" fontId="0" fillId="5" borderId="11" xfId="3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8" fillId="5" borderId="11" xfId="4" applyFont="1" applyFill="1" applyBorder="1" applyAlignment="1" applyProtection="1">
      <alignment horizontal="center"/>
      <protection locked="0"/>
    </xf>
    <xf numFmtId="168" fontId="0" fillId="0" borderId="0" xfId="0" applyNumberFormat="1" applyBorder="1"/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6" fillId="5" borderId="11" xfId="3" applyNumberFormat="1" applyFont="1" applyFill="1" applyBorder="1" applyProtection="1">
      <protection locked="0"/>
    </xf>
    <xf numFmtId="167" fontId="0" fillId="5" borderId="11" xfId="3" applyNumberFormat="1" applyFont="1" applyFill="1" applyBorder="1" applyAlignment="1" applyProtection="1">
      <alignment horizontal="center"/>
      <protection locked="0"/>
    </xf>
    <xf numFmtId="0" fontId="8" fillId="5" borderId="11" xfId="4" applyNumberFormat="1" applyFont="1" applyFill="1" applyBorder="1" applyProtection="1">
      <protection locked="0"/>
    </xf>
    <xf numFmtId="49" fontId="8" fillId="0" borderId="0" xfId="4" applyNumberFormat="1" applyFont="1" applyFill="1" applyBorder="1" applyAlignment="1" applyProtection="1"/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7" fontId="0" fillId="0" borderId="13" xfId="3" applyNumberFormat="1" applyFont="1" applyFill="1" applyBorder="1" applyProtection="1">
      <protection locked="0"/>
    </xf>
    <xf numFmtId="169" fontId="0" fillId="0" borderId="0" xfId="0" applyNumberFormat="1" applyFill="1" applyBorder="1" applyAlignment="1" applyProtection="1">
      <alignment horizontal="center"/>
    </xf>
    <xf numFmtId="0" fontId="8" fillId="0" borderId="0" xfId="4" applyNumberFormat="1" applyFont="1" applyFill="1" applyBorder="1" applyAlignment="1" applyProtection="1"/>
    <xf numFmtId="167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3" borderId="0" xfId="0" applyNumberFormat="1" applyFont="1" applyFill="1" applyBorder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center" wrapText="1"/>
    </xf>
    <xf numFmtId="0" fontId="4" fillId="3" borderId="0" xfId="0" applyNumberFormat="1" applyFont="1" applyFill="1" applyBorder="1" applyAlignment="1" applyProtection="1">
      <alignment horizontal="center" wrapText="1"/>
    </xf>
    <xf numFmtId="0" fontId="0" fillId="3" borderId="0" xfId="0" applyNumberForma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left"/>
    </xf>
    <xf numFmtId="8" fontId="0" fillId="5" borderId="11" xfId="1" applyNumberFormat="1" applyFont="1" applyFill="1" applyBorder="1" applyProtection="1">
      <protection locked="0"/>
    </xf>
    <xf numFmtId="41" fontId="6" fillId="0" borderId="0" xfId="0" applyNumberFormat="1" applyFont="1" applyFill="1" applyBorder="1" applyAlignment="1" applyProtection="1">
      <alignment horizontal="center"/>
    </xf>
    <xf numFmtId="0" fontId="0" fillId="0" borderId="17" xfId="0" applyBorder="1"/>
    <xf numFmtId="0" fontId="6" fillId="0" borderId="0" xfId="0" applyFont="1"/>
    <xf numFmtId="0" fontId="0" fillId="0" borderId="16" xfId="0" applyBorder="1"/>
    <xf numFmtId="0" fontId="15" fillId="0" borderId="3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indent="1"/>
    </xf>
    <xf numFmtId="0" fontId="1" fillId="5" borderId="11" xfId="4" applyNumberFormat="1" applyFont="1" applyFill="1" applyBorder="1" applyProtection="1">
      <protection locked="0"/>
    </xf>
    <xf numFmtId="0" fontId="1" fillId="6" borderId="11" xfId="4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167" fontId="0" fillId="6" borderId="1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protection locked="0"/>
    </xf>
    <xf numFmtId="41" fontId="0" fillId="0" borderId="0" xfId="0" applyNumberFormat="1" applyFill="1" applyBorder="1" applyAlignment="1" applyProtection="1"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167" fontId="6" fillId="0" borderId="8" xfId="3" applyNumberFormat="1" applyBorder="1" applyProtection="1"/>
    <xf numFmtId="167" fontId="6" fillId="0" borderId="9" xfId="3" applyNumberFormat="1" applyBorder="1" applyProtection="1"/>
    <xf numFmtId="167" fontId="6" fillId="0" borderId="9" xfId="3" applyNumberFormat="1" applyFill="1" applyBorder="1" applyProtection="1"/>
    <xf numFmtId="167" fontId="6" fillId="0" borderId="10" xfId="3" applyNumberFormat="1" applyBorder="1" applyProtection="1"/>
    <xf numFmtId="5" fontId="6" fillId="0" borderId="11" xfId="1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8" fillId="0" borderId="2" xfId="2" applyFont="1" applyBorder="1" applyAlignment="1">
      <alignment horizontal="center" wrapText="1"/>
    </xf>
    <xf numFmtId="0" fontId="6" fillId="0" borderId="2" xfId="0" applyFont="1" applyBorder="1" applyAlignment="1"/>
    <xf numFmtId="0" fontId="6" fillId="0" borderId="2" xfId="2" applyBorder="1" applyAlignment="1" applyProtection="1"/>
    <xf numFmtId="0" fontId="1" fillId="0" borderId="11" xfId="0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  <protection locked="0"/>
    </xf>
    <xf numFmtId="9" fontId="6" fillId="0" borderId="0" xfId="0" applyNumberFormat="1" applyFont="1" applyFill="1" applyBorder="1" applyAlignment="1" applyProtection="1">
      <alignment horizontal="center"/>
    </xf>
    <xf numFmtId="9" fontId="0" fillId="0" borderId="0" xfId="0" applyNumberFormat="1" applyFont="1" applyFill="1" applyBorder="1" applyAlignment="1" applyProtection="1">
      <alignment horizontal="center"/>
    </xf>
    <xf numFmtId="0" fontId="1" fillId="0" borderId="11" xfId="2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6" fillId="0" borderId="0" xfId="4" applyNumberFormat="1" applyFont="1" applyFill="1" applyBorder="1" applyAlignment="1" applyProtection="1"/>
    <xf numFmtId="0" fontId="16" fillId="0" borderId="0" xfId="0" applyFont="1" applyAlignment="1" applyProtection="1">
      <alignment horizontal="left" indent="1"/>
    </xf>
    <xf numFmtId="0" fontId="1" fillId="2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left"/>
    </xf>
    <xf numFmtId="0" fontId="6" fillId="0" borderId="0" xfId="0" applyFont="1" applyProtection="1"/>
    <xf numFmtId="0" fontId="2" fillId="0" borderId="0" xfId="0" applyNumberFormat="1" applyFont="1" applyFill="1" applyBorder="1" applyAlignment="1" applyProtection="1">
      <alignment horizontal="center"/>
    </xf>
    <xf numFmtId="0" fontId="24" fillId="0" borderId="0" xfId="4" applyNumberFormat="1" applyFont="1" applyFill="1" applyBorder="1" applyAlignment="1" applyProtection="1">
      <alignment horizontal="center" vertical="center" wrapText="1"/>
    </xf>
    <xf numFmtId="49" fontId="0" fillId="6" borderId="11" xfId="0" applyNumberFormat="1" applyFill="1" applyBorder="1" applyAlignment="1" applyProtection="1">
      <alignment horizontal="center"/>
      <protection locked="0"/>
    </xf>
    <xf numFmtId="41" fontId="6" fillId="0" borderId="0" xfId="0" quotePrefix="1" applyNumberFormat="1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Border="1"/>
    <xf numFmtId="49" fontId="6" fillId="5" borderId="11" xfId="4" applyNumberFormat="1" applyFont="1" applyFill="1" applyBorder="1" applyProtection="1">
      <protection locked="0"/>
    </xf>
    <xf numFmtId="49" fontId="6" fillId="6" borderId="11" xfId="4" applyNumberFormat="1" applyFont="1" applyFill="1" applyBorder="1" applyProtection="1">
      <protection locked="0"/>
    </xf>
    <xf numFmtId="167" fontId="29" fillId="5" borderId="11" xfId="3" applyNumberFormat="1" applyFont="1" applyFill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center"/>
      <protection locked="0"/>
    </xf>
    <xf numFmtId="167" fontId="30" fillId="5" borderId="11" xfId="3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/>
    <xf numFmtId="0" fontId="29" fillId="0" borderId="0" xfId="0" applyFont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167" fontId="33" fillId="5" borderId="11" xfId="3" applyNumberFormat="1" applyFont="1" applyFill="1" applyBorder="1" applyAlignment="1" applyProtection="1">
      <alignment horizontal="center"/>
      <protection locked="0"/>
    </xf>
    <xf numFmtId="168" fontId="6" fillId="0" borderId="26" xfId="1" applyNumberFormat="1" applyFont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1" fontId="0" fillId="0" borderId="0" xfId="0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5" fontId="6" fillId="0" borderId="28" xfId="1" applyNumberFormat="1" applyFont="1" applyFill="1" applyBorder="1" applyAlignment="1" applyProtection="1">
      <alignment horizontal="center" vertical="center"/>
    </xf>
    <xf numFmtId="5" fontId="6" fillId="0" borderId="23" xfId="1" applyNumberFormat="1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2" applyBorder="1" applyAlignment="1" applyProtection="1">
      <alignment horizontal="center"/>
    </xf>
    <xf numFmtId="0" fontId="6" fillId="0" borderId="20" xfId="2" applyBorder="1" applyAlignment="1" applyProtection="1">
      <alignment horizontal="center"/>
    </xf>
    <xf numFmtId="0" fontId="6" fillId="0" borderId="21" xfId="2" applyBorder="1" applyAlignment="1" applyProtection="1">
      <alignment horizontal="center"/>
    </xf>
    <xf numFmtId="0" fontId="6" fillId="0" borderId="22" xfId="2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6" borderId="4" xfId="0" applyFont="1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8" fillId="0" borderId="4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6" fillId="0" borderId="18" xfId="2" applyBorder="1" applyAlignment="1" applyProtection="1">
      <alignment horizontal="center"/>
    </xf>
    <xf numFmtId="0" fontId="6" fillId="0" borderId="24" xfId="2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4" fillId="0" borderId="0" xfId="4" applyNumberFormat="1" applyFont="1" applyFill="1" applyBorder="1" applyAlignment="1" applyProtection="1">
      <alignment horizontal="center" vertical="center" wrapText="1"/>
    </xf>
    <xf numFmtId="49" fontId="15" fillId="0" borderId="0" xfId="4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</cellXfs>
  <cellStyles count="6">
    <cellStyle name="Comma 4" xfId="5"/>
    <cellStyle name="Currency" xfId="1" builtinId="4"/>
    <cellStyle name="Normal" xfId="0" builtinId="0"/>
    <cellStyle name="Normal 2" xfId="4"/>
    <cellStyle name="Normal 3" xfId="2"/>
    <cellStyle name="Percent 6" xfId="3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25400</xdr:colOff>
          <xdr:row>3</xdr:row>
          <xdr:rowOff>38100</xdr:rowOff>
        </xdr:from>
        <xdr:to>
          <xdr:col>10</xdr:col>
          <xdr:colOff>38100</xdr:colOff>
          <xdr:row>6</xdr:row>
          <xdr:rowOff>25400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Print All Worksheets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put_Data" enableFormatConditionsCalculation="0">
    <tabColor theme="3" tint="0.59999389629810485"/>
  </sheetPr>
  <dimension ref="A1:W50"/>
  <sheetViews>
    <sheetView tabSelected="1" zoomScale="90" zoomScaleNormal="90" zoomScalePageLayoutView="90" workbookViewId="0">
      <pane xSplit="1" topLeftCell="B1" activePane="topRight" state="frozen"/>
      <selection pane="topRight" activeCell="B2" sqref="B2:C2"/>
    </sheetView>
  </sheetViews>
  <sheetFormatPr baseColWidth="10" defaultColWidth="8.83203125" defaultRowHeight="12" x14ac:dyDescent="0"/>
  <cols>
    <col min="1" max="1" width="23.6640625" customWidth="1"/>
    <col min="2" max="2" width="10.33203125" customWidth="1"/>
    <col min="3" max="3" width="23.6640625" customWidth="1"/>
    <col min="4" max="5" width="12.6640625" customWidth="1"/>
    <col min="6" max="6" width="22.1640625" customWidth="1"/>
    <col min="7" max="11" width="10.6640625" customWidth="1"/>
    <col min="12" max="12" width="2.6640625" customWidth="1"/>
    <col min="13" max="22" width="9.6640625" customWidth="1"/>
  </cols>
  <sheetData>
    <row r="1" spans="1:23" ht="21" customHeight="1" thickBot="1">
      <c r="A1" s="163" t="s">
        <v>83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3" ht="16" thickBot="1">
      <c r="A2" s="6" t="s">
        <v>0</v>
      </c>
      <c r="B2" s="194"/>
      <c r="C2" s="195"/>
      <c r="D2" s="97"/>
      <c r="E2" s="97"/>
      <c r="F2" s="97"/>
      <c r="G2" s="97"/>
      <c r="H2" s="97"/>
    </row>
    <row r="3" spans="1:23" ht="13.5" customHeight="1" thickBot="1">
      <c r="A3" s="31" t="s">
        <v>60</v>
      </c>
      <c r="B3" s="194"/>
      <c r="C3" s="196"/>
      <c r="D3" s="196"/>
      <c r="E3" s="196"/>
      <c r="F3" s="196"/>
      <c r="G3" s="196"/>
      <c r="H3" s="125"/>
    </row>
    <row r="4" spans="1:23" ht="13.5" customHeight="1" thickBot="1">
      <c r="A4" s="31" t="s">
        <v>11</v>
      </c>
      <c r="B4" s="194"/>
      <c r="C4" s="195"/>
      <c r="D4" s="97"/>
      <c r="E4" s="97"/>
      <c r="F4" s="97"/>
      <c r="G4" s="97"/>
      <c r="H4" s="97"/>
    </row>
    <row r="5" spans="1:23" ht="13.5" customHeight="1" thickBot="1">
      <c r="A5" s="7" t="s">
        <v>9</v>
      </c>
      <c r="B5" s="194"/>
      <c r="C5" s="195"/>
      <c r="D5" s="97"/>
      <c r="E5" s="97"/>
      <c r="F5" s="97"/>
      <c r="G5" s="97"/>
      <c r="H5" s="97"/>
    </row>
    <row r="6" spans="1:23" ht="13.5" customHeight="1" thickBot="1">
      <c r="A6" s="7" t="s">
        <v>96</v>
      </c>
      <c r="B6" s="98">
        <v>0.49</v>
      </c>
      <c r="C6" s="133" t="s">
        <v>47</v>
      </c>
      <c r="D6" s="99"/>
      <c r="E6" s="99"/>
      <c r="F6" s="99"/>
      <c r="G6" s="99"/>
      <c r="H6" s="99"/>
    </row>
    <row r="7" spans="1:23" ht="13.5" customHeight="1" thickBot="1">
      <c r="A7" s="7" t="s">
        <v>95</v>
      </c>
      <c r="B7" s="139" t="s">
        <v>5</v>
      </c>
      <c r="C7" s="133" t="s">
        <v>90</v>
      </c>
    </row>
    <row r="8" spans="1:23" ht="13.5" customHeight="1" thickBot="1">
      <c r="A8" s="7" t="s">
        <v>94</v>
      </c>
      <c r="B8" s="139" t="s">
        <v>97</v>
      </c>
      <c r="C8" s="133" t="s">
        <v>93</v>
      </c>
    </row>
    <row r="9" spans="1:23">
      <c r="A9" s="7"/>
      <c r="B9" s="72"/>
      <c r="C9" s="133"/>
    </row>
    <row r="10" spans="1:23">
      <c r="A10" s="7"/>
      <c r="B10" s="72"/>
      <c r="C10" s="133"/>
    </row>
    <row r="11" spans="1:23">
      <c r="A11" s="7"/>
      <c r="B11" s="72"/>
      <c r="C11" s="133"/>
    </row>
    <row r="12" spans="1:23" ht="13" thickBot="1">
      <c r="A12" s="7"/>
      <c r="B12" s="72"/>
      <c r="C12" s="133"/>
    </row>
    <row r="13" spans="1:23" ht="20.25" customHeight="1" thickBot="1">
      <c r="A13" s="87"/>
      <c r="B13" s="87"/>
      <c r="C13" s="87"/>
      <c r="D13" s="173" t="s">
        <v>36</v>
      </c>
      <c r="E13" s="87"/>
      <c r="F13" s="89"/>
      <c r="G13" s="167" t="s">
        <v>35</v>
      </c>
      <c r="H13" s="168"/>
      <c r="I13" s="168"/>
      <c r="J13" s="168"/>
      <c r="K13" s="169"/>
      <c r="L13" s="59"/>
      <c r="M13" s="167" t="s">
        <v>50</v>
      </c>
      <c r="N13" s="168"/>
      <c r="O13" s="168"/>
      <c r="P13" s="168"/>
      <c r="Q13" s="168"/>
      <c r="R13" s="168"/>
      <c r="S13" s="168"/>
      <c r="T13" s="168"/>
      <c r="U13" s="168"/>
      <c r="V13" s="169"/>
    </row>
    <row r="14" spans="1:23" ht="36" customHeight="1">
      <c r="A14" s="37"/>
      <c r="B14" s="144"/>
      <c r="C14" s="37"/>
      <c r="D14" s="174"/>
      <c r="E14" s="37"/>
      <c r="F14" s="90"/>
      <c r="G14" s="170" t="s">
        <v>52</v>
      </c>
      <c r="H14" s="171"/>
      <c r="I14" s="171"/>
      <c r="J14" s="171"/>
      <c r="K14" s="172"/>
      <c r="L14" s="68"/>
      <c r="M14" s="164" t="s">
        <v>119</v>
      </c>
      <c r="N14" s="165"/>
      <c r="O14" s="165"/>
      <c r="P14" s="165"/>
      <c r="Q14" s="165"/>
      <c r="R14" s="165"/>
      <c r="S14" s="165"/>
      <c r="T14" s="165"/>
      <c r="U14" s="165"/>
      <c r="V14" s="166"/>
      <c r="W14" s="68"/>
    </row>
    <row r="15" spans="1:23" s="58" customFormat="1" ht="65.25" customHeight="1" thickBot="1">
      <c r="A15" s="61" t="s">
        <v>25</v>
      </c>
      <c r="B15" s="61" t="s">
        <v>69</v>
      </c>
      <c r="C15" s="141" t="s">
        <v>88</v>
      </c>
      <c r="D15" s="100" t="s">
        <v>66</v>
      </c>
      <c r="E15" s="67" t="s">
        <v>67</v>
      </c>
      <c r="F15" s="91" t="s">
        <v>49</v>
      </c>
      <c r="G15" s="74" t="s">
        <v>31</v>
      </c>
      <c r="H15" s="75" t="s">
        <v>32</v>
      </c>
      <c r="I15" s="75" t="s">
        <v>33</v>
      </c>
      <c r="J15" s="75" t="s">
        <v>34</v>
      </c>
      <c r="K15" s="76" t="s">
        <v>37</v>
      </c>
      <c r="L15" s="61"/>
      <c r="M15" s="78" t="s">
        <v>26</v>
      </c>
      <c r="N15" s="77" t="s">
        <v>114</v>
      </c>
      <c r="O15" s="77" t="s">
        <v>27</v>
      </c>
      <c r="P15" s="77" t="s">
        <v>115</v>
      </c>
      <c r="Q15" s="77" t="s">
        <v>28</v>
      </c>
      <c r="R15" s="77" t="s">
        <v>116</v>
      </c>
      <c r="S15" s="77" t="s">
        <v>29</v>
      </c>
      <c r="T15" s="77" t="s">
        <v>117</v>
      </c>
      <c r="U15" s="77" t="s">
        <v>30</v>
      </c>
      <c r="V15" s="79" t="s">
        <v>118</v>
      </c>
    </row>
    <row r="16" spans="1:23" ht="15" customHeight="1" thickBot="1">
      <c r="A16" s="94"/>
      <c r="B16" s="145"/>
      <c r="C16" s="94"/>
      <c r="D16" s="54">
        <v>12</v>
      </c>
      <c r="E16" s="85">
        <v>0</v>
      </c>
      <c r="F16" s="63"/>
      <c r="G16" s="52">
        <v>0.03</v>
      </c>
      <c r="H16" s="52">
        <v>0.03</v>
      </c>
      <c r="I16" s="52">
        <v>0.03</v>
      </c>
      <c r="J16" s="52">
        <v>0.03</v>
      </c>
      <c r="K16" s="52">
        <v>0.03</v>
      </c>
      <c r="L16" s="69"/>
      <c r="M16" s="149"/>
      <c r="N16" s="150"/>
      <c r="O16" s="149"/>
      <c r="P16" s="150"/>
      <c r="Q16" s="64"/>
      <c r="R16" s="101"/>
      <c r="S16" s="147"/>
      <c r="T16" s="101"/>
      <c r="U16" s="64"/>
      <c r="V16" s="103"/>
    </row>
    <row r="17" spans="1:22" ht="13" thickBot="1">
      <c r="A17" s="94"/>
      <c r="B17" s="145"/>
      <c r="C17" s="94"/>
      <c r="D17" s="54">
        <v>12</v>
      </c>
      <c r="E17" s="85">
        <v>0</v>
      </c>
      <c r="F17" s="63"/>
      <c r="G17" s="52">
        <v>0.03</v>
      </c>
      <c r="H17" s="52">
        <v>0.03</v>
      </c>
      <c r="I17" s="52">
        <v>0.03</v>
      </c>
      <c r="J17" s="52">
        <v>0.03</v>
      </c>
      <c r="K17" s="52">
        <v>0.03</v>
      </c>
      <c r="L17" s="69"/>
      <c r="M17" s="147"/>
      <c r="N17" s="152"/>
      <c r="O17" s="64"/>
      <c r="P17" s="101"/>
      <c r="Q17" s="64"/>
      <c r="R17" s="101"/>
      <c r="S17" s="64"/>
      <c r="T17" s="101"/>
      <c r="U17" s="64"/>
      <c r="V17" s="103"/>
    </row>
    <row r="18" spans="1:22" ht="13" thickBot="1">
      <c r="A18" s="94"/>
      <c r="B18" s="145"/>
      <c r="C18" s="94"/>
      <c r="D18" s="54">
        <v>12</v>
      </c>
      <c r="E18" s="85">
        <v>0</v>
      </c>
      <c r="F18" s="63"/>
      <c r="G18" s="52">
        <v>0.03</v>
      </c>
      <c r="H18" s="52">
        <v>0.03</v>
      </c>
      <c r="I18" s="52">
        <v>0.03</v>
      </c>
      <c r="J18" s="52">
        <v>0.03</v>
      </c>
      <c r="K18" s="52">
        <v>0.03</v>
      </c>
      <c r="L18" s="69"/>
      <c r="M18" s="147"/>
      <c r="N18" s="155"/>
      <c r="O18" s="147"/>
      <c r="P18" s="152"/>
      <c r="Q18" s="64"/>
      <c r="R18" s="101"/>
      <c r="S18" s="64"/>
      <c r="T18" s="101"/>
      <c r="U18" s="64"/>
      <c r="V18" s="103"/>
    </row>
    <row r="19" spans="1:22" ht="13" thickBot="1">
      <c r="A19" s="95"/>
      <c r="B19" s="146"/>
      <c r="C19" s="94"/>
      <c r="D19" s="54">
        <v>12</v>
      </c>
      <c r="E19" s="85">
        <v>0</v>
      </c>
      <c r="F19" s="63"/>
      <c r="G19" s="52">
        <v>0.03</v>
      </c>
      <c r="H19" s="52">
        <v>0.03</v>
      </c>
      <c r="I19" s="52">
        <v>0.03</v>
      </c>
      <c r="J19" s="52">
        <v>0.03</v>
      </c>
      <c r="K19" s="52">
        <v>0.03</v>
      </c>
      <c r="L19" s="69"/>
      <c r="M19" s="147"/>
      <c r="N19" s="152"/>
      <c r="O19" s="64"/>
      <c r="P19" s="101"/>
      <c r="Q19" s="64"/>
      <c r="R19" s="101"/>
      <c r="S19" s="64"/>
      <c r="T19" s="101"/>
      <c r="U19" s="64"/>
      <c r="V19" s="103"/>
    </row>
    <row r="20" spans="1:22" ht="13" thickBot="1">
      <c r="A20" s="94"/>
      <c r="B20" s="145"/>
      <c r="C20" s="94"/>
      <c r="D20" s="54">
        <v>12</v>
      </c>
      <c r="E20" s="85">
        <v>0</v>
      </c>
      <c r="F20" s="63"/>
      <c r="G20" s="52">
        <v>0.03</v>
      </c>
      <c r="H20" s="52">
        <v>0.03</v>
      </c>
      <c r="I20" s="52">
        <v>0.03</v>
      </c>
      <c r="J20" s="52">
        <v>0.03</v>
      </c>
      <c r="K20" s="52">
        <v>0.03</v>
      </c>
      <c r="L20" s="69"/>
      <c r="M20" s="156"/>
      <c r="N20" s="155"/>
      <c r="O20" s="64"/>
      <c r="P20" s="101"/>
      <c r="Q20" s="149"/>
      <c r="R20" s="150"/>
      <c r="S20" s="64"/>
      <c r="T20" s="101"/>
      <c r="U20" s="64"/>
      <c r="V20" s="103"/>
    </row>
    <row r="21" spans="1:22" ht="13" thickBot="1">
      <c r="A21" s="94"/>
      <c r="B21" s="145"/>
      <c r="C21" s="94"/>
      <c r="D21" s="54">
        <v>12</v>
      </c>
      <c r="E21" s="85">
        <v>0</v>
      </c>
      <c r="F21" s="63"/>
      <c r="G21" s="52">
        <v>0.03</v>
      </c>
      <c r="H21" s="52">
        <v>0.03</v>
      </c>
      <c r="I21" s="52">
        <v>0.03</v>
      </c>
      <c r="J21" s="52">
        <v>0.03</v>
      </c>
      <c r="K21" s="52">
        <v>0.03</v>
      </c>
      <c r="L21" s="69"/>
      <c r="M21" s="147"/>
      <c r="N21" s="152"/>
      <c r="O21" s="147"/>
      <c r="P21" s="152"/>
      <c r="Q21" s="149"/>
      <c r="R21" s="150"/>
      <c r="S21" s="64"/>
      <c r="T21" s="101"/>
      <c r="U21" s="64"/>
      <c r="V21" s="103"/>
    </row>
    <row r="22" spans="1:22" ht="13" thickBot="1">
      <c r="A22" s="65"/>
      <c r="B22" s="145"/>
      <c r="C22" s="94"/>
      <c r="D22" s="54">
        <v>12</v>
      </c>
      <c r="E22" s="85">
        <v>0</v>
      </c>
      <c r="F22" s="63"/>
      <c r="G22" s="52">
        <v>0.03</v>
      </c>
      <c r="H22" s="52">
        <v>0.03</v>
      </c>
      <c r="I22" s="52">
        <v>0.03</v>
      </c>
      <c r="J22" s="52">
        <v>0.03</v>
      </c>
      <c r="K22" s="52">
        <v>0.03</v>
      </c>
      <c r="L22" s="69"/>
      <c r="M22" s="147"/>
      <c r="N22" s="152"/>
      <c r="O22" s="64"/>
      <c r="P22" s="101"/>
      <c r="Q22" s="149"/>
      <c r="R22" s="150"/>
      <c r="S22" s="64"/>
      <c r="T22" s="101"/>
      <c r="U22" s="147"/>
      <c r="V22" s="148"/>
    </row>
    <row r="23" spans="1:22" ht="13" thickBot="1">
      <c r="A23" s="65"/>
      <c r="B23" s="145"/>
      <c r="C23" s="94"/>
      <c r="D23" s="54">
        <v>12</v>
      </c>
      <c r="E23" s="85">
        <v>0</v>
      </c>
      <c r="F23" s="63"/>
      <c r="G23" s="52">
        <v>0.03</v>
      </c>
      <c r="H23" s="52">
        <v>0.03</v>
      </c>
      <c r="I23" s="52">
        <v>0.03</v>
      </c>
      <c r="J23" s="52">
        <v>0.03</v>
      </c>
      <c r="K23" s="52">
        <v>0.03</v>
      </c>
      <c r="L23" s="69"/>
      <c r="M23" s="149"/>
      <c r="N23" s="150"/>
      <c r="O23" s="64"/>
      <c r="P23" s="101"/>
      <c r="Q23" s="147"/>
      <c r="R23" s="152"/>
      <c r="S23" s="64"/>
      <c r="T23" s="101"/>
      <c r="U23" s="147"/>
      <c r="V23" s="148"/>
    </row>
    <row r="24" spans="1:22" ht="13" thickBot="1">
      <c r="A24" s="65"/>
      <c r="B24" s="145"/>
      <c r="C24" s="94"/>
      <c r="D24" s="54">
        <v>12</v>
      </c>
      <c r="E24" s="85">
        <v>0</v>
      </c>
      <c r="F24" s="63"/>
      <c r="G24" s="52">
        <v>0.03</v>
      </c>
      <c r="H24" s="52">
        <v>0.03</v>
      </c>
      <c r="I24" s="52">
        <v>0.03</v>
      </c>
      <c r="J24" s="52">
        <v>0.03</v>
      </c>
      <c r="K24" s="52">
        <v>0.03</v>
      </c>
      <c r="L24" s="69"/>
      <c r="M24" s="149"/>
      <c r="N24" s="150"/>
      <c r="O24" s="64"/>
      <c r="P24" s="101"/>
      <c r="Q24" s="147"/>
      <c r="R24" s="152"/>
      <c r="S24" s="64"/>
      <c r="T24" s="101"/>
      <c r="U24" s="149"/>
      <c r="V24" s="153"/>
    </row>
    <row r="25" spans="1:22" ht="13" thickBot="1">
      <c r="A25" s="65"/>
      <c r="B25" s="145"/>
      <c r="C25" s="94"/>
      <c r="D25" s="54">
        <v>12</v>
      </c>
      <c r="E25" s="85">
        <v>0</v>
      </c>
      <c r="F25" s="63"/>
      <c r="G25" s="52">
        <v>0.03</v>
      </c>
      <c r="H25" s="52">
        <v>0.03</v>
      </c>
      <c r="I25" s="52">
        <v>0.03</v>
      </c>
      <c r="J25" s="52">
        <v>0.03</v>
      </c>
      <c r="K25" s="52">
        <v>0.03</v>
      </c>
      <c r="L25" s="69"/>
      <c r="M25" s="149"/>
      <c r="N25" s="150"/>
      <c r="O25" s="64"/>
      <c r="P25" s="101"/>
      <c r="Q25" s="64"/>
      <c r="R25" s="101"/>
      <c r="S25" s="64"/>
      <c r="T25" s="101"/>
      <c r="U25" s="149"/>
      <c r="V25" s="153"/>
    </row>
    <row r="26" spans="1:22" ht="13" thickBot="1">
      <c r="A26" s="65"/>
      <c r="B26" s="145"/>
      <c r="C26" s="94"/>
      <c r="D26" s="54">
        <v>12</v>
      </c>
      <c r="E26" s="85">
        <v>0</v>
      </c>
      <c r="F26" s="63"/>
      <c r="G26" s="52">
        <v>0.03</v>
      </c>
      <c r="H26" s="52">
        <v>0.03</v>
      </c>
      <c r="I26" s="52">
        <v>0.03</v>
      </c>
      <c r="J26" s="52">
        <v>0.03</v>
      </c>
      <c r="K26" s="52">
        <v>0.03</v>
      </c>
      <c r="L26" s="69"/>
      <c r="M26" s="147"/>
      <c r="N26" s="152"/>
      <c r="O26" s="64"/>
      <c r="P26" s="101"/>
      <c r="Q26" s="64"/>
      <c r="R26" s="101"/>
      <c r="S26" s="147"/>
      <c r="T26" s="101"/>
      <c r="U26" s="149"/>
      <c r="V26" s="153"/>
    </row>
    <row r="27" spans="1:22" ht="13" thickBot="1">
      <c r="A27" s="65"/>
      <c r="B27" s="145"/>
      <c r="C27" s="94"/>
      <c r="D27" s="54">
        <v>12</v>
      </c>
      <c r="E27" s="85">
        <v>0</v>
      </c>
      <c r="F27" s="63"/>
      <c r="G27" s="52">
        <v>0.03</v>
      </c>
      <c r="H27" s="52">
        <v>0.03</v>
      </c>
      <c r="I27" s="52">
        <v>0.03</v>
      </c>
      <c r="J27" s="52">
        <v>0.03</v>
      </c>
      <c r="K27" s="52">
        <v>0.03</v>
      </c>
      <c r="L27" s="69"/>
      <c r="M27" s="147"/>
      <c r="N27" s="152"/>
      <c r="O27" s="64"/>
      <c r="P27" s="101"/>
      <c r="Q27" s="64"/>
      <c r="R27" s="101"/>
      <c r="S27" s="64"/>
      <c r="T27" s="101"/>
      <c r="U27" s="64"/>
      <c r="V27" s="103"/>
    </row>
    <row r="28" spans="1:22" ht="13" thickBot="1">
      <c r="A28" s="65"/>
      <c r="B28" s="145"/>
      <c r="C28" s="94"/>
      <c r="D28" s="54">
        <v>12</v>
      </c>
      <c r="E28" s="85">
        <v>0</v>
      </c>
      <c r="F28" s="63"/>
      <c r="G28" s="52">
        <v>0.03</v>
      </c>
      <c r="H28" s="52">
        <v>0.03</v>
      </c>
      <c r="I28" s="52">
        <v>0.03</v>
      </c>
      <c r="J28" s="52">
        <v>0.03</v>
      </c>
      <c r="K28" s="52">
        <v>0.03</v>
      </c>
      <c r="L28" s="69"/>
      <c r="M28" s="147"/>
      <c r="N28" s="152"/>
      <c r="O28" s="64"/>
      <c r="P28" s="101"/>
      <c r="Q28" s="64"/>
      <c r="R28" s="101"/>
      <c r="S28" s="64"/>
      <c r="T28" s="101"/>
      <c r="U28" s="64"/>
      <c r="V28" s="103"/>
    </row>
    <row r="29" spans="1:22" ht="13" thickBot="1">
      <c r="A29" s="65"/>
      <c r="B29" s="145"/>
      <c r="C29" s="94"/>
      <c r="D29" s="54">
        <v>12</v>
      </c>
      <c r="E29" s="85">
        <v>0</v>
      </c>
      <c r="F29" s="63"/>
      <c r="G29" s="52">
        <v>0.03</v>
      </c>
      <c r="H29" s="52">
        <v>0.03</v>
      </c>
      <c r="I29" s="52">
        <v>0.03</v>
      </c>
      <c r="J29" s="52">
        <v>0.03</v>
      </c>
      <c r="K29" s="52">
        <v>0.03</v>
      </c>
      <c r="L29" s="69"/>
      <c r="M29" s="147"/>
      <c r="N29" s="152"/>
      <c r="O29" s="64"/>
      <c r="P29" s="101"/>
      <c r="Q29" s="64"/>
      <c r="R29" s="101"/>
      <c r="S29" s="64"/>
      <c r="T29" s="101"/>
      <c r="U29" s="64"/>
      <c r="V29" s="103"/>
    </row>
    <row r="30" spans="1:22" ht="13" thickBot="1">
      <c r="A30" s="65"/>
      <c r="B30" s="145"/>
      <c r="C30" s="94"/>
      <c r="D30" s="54">
        <v>12</v>
      </c>
      <c r="E30" s="85">
        <v>0</v>
      </c>
      <c r="F30" s="63"/>
      <c r="G30" s="52">
        <v>0.03</v>
      </c>
      <c r="H30" s="52">
        <v>0.03</v>
      </c>
      <c r="I30" s="52">
        <v>0.03</v>
      </c>
      <c r="J30" s="52">
        <v>0.03</v>
      </c>
      <c r="K30" s="52">
        <v>0.03</v>
      </c>
      <c r="L30" s="69"/>
      <c r="M30" s="147"/>
      <c r="N30" s="154"/>
      <c r="O30" s="64"/>
      <c r="P30" s="102"/>
      <c r="Q30" s="64"/>
      <c r="R30" s="102"/>
      <c r="S30" s="64"/>
      <c r="T30" s="102"/>
      <c r="U30" s="64"/>
      <c r="V30" s="102"/>
    </row>
    <row r="31" spans="1:22" ht="10" customHeight="1" thickBot="1">
      <c r="O31" s="56"/>
      <c r="P31" s="55"/>
      <c r="Q31" s="55"/>
      <c r="R31" s="55"/>
      <c r="S31" s="55"/>
      <c r="T31" s="55"/>
    </row>
    <row r="32" spans="1:22" s="62" customFormat="1" ht="18" customHeight="1" thickBot="1">
      <c r="A32" s="197" t="s">
        <v>61</v>
      </c>
      <c r="B32" s="198"/>
      <c r="C32" s="198"/>
      <c r="D32" s="119"/>
      <c r="F32" s="128" t="s">
        <v>84</v>
      </c>
      <c r="H32" s="113">
        <v>179700</v>
      </c>
      <c r="I32" s="175" t="s">
        <v>102</v>
      </c>
      <c r="J32" s="176"/>
      <c r="K32" s="177"/>
      <c r="M32" s="186" t="s">
        <v>113</v>
      </c>
      <c r="N32" s="187"/>
      <c r="O32" s="187"/>
      <c r="P32" s="187"/>
      <c r="Q32" s="187"/>
      <c r="R32" s="187"/>
      <c r="S32" s="187"/>
      <c r="T32" s="187"/>
      <c r="U32" s="187"/>
      <c r="V32" s="187"/>
    </row>
    <row r="33" spans="1:22" ht="18" customHeight="1" thickBot="1">
      <c r="A33" s="192" t="s">
        <v>38</v>
      </c>
      <c r="B33" s="193"/>
      <c r="C33" s="122" t="s">
        <v>39</v>
      </c>
      <c r="D33" s="120"/>
      <c r="F33" s="129" t="s">
        <v>103</v>
      </c>
      <c r="H33" s="184">
        <v>26769</v>
      </c>
      <c r="I33" s="178" t="s">
        <v>104</v>
      </c>
      <c r="J33" s="179"/>
      <c r="K33" s="180"/>
      <c r="L33" s="151"/>
      <c r="M33" s="187"/>
      <c r="N33" s="187"/>
      <c r="O33" s="187"/>
      <c r="P33" s="187"/>
      <c r="Q33" s="187"/>
      <c r="R33" s="187"/>
      <c r="S33" s="187"/>
      <c r="T33" s="187"/>
      <c r="U33" s="187"/>
      <c r="V33" s="187"/>
    </row>
    <row r="34" spans="1:22" ht="13" thickBot="1">
      <c r="A34" s="199" t="s">
        <v>53</v>
      </c>
      <c r="B34" s="200"/>
      <c r="C34" s="109">
        <v>0.23200000000000001</v>
      </c>
      <c r="D34" s="121"/>
      <c r="F34" s="130" t="s">
        <v>85</v>
      </c>
      <c r="H34" s="185"/>
      <c r="I34" s="181"/>
      <c r="J34" s="182"/>
      <c r="K34" s="183"/>
    </row>
    <row r="35" spans="1:22">
      <c r="A35" s="188" t="s">
        <v>127</v>
      </c>
      <c r="B35" s="189"/>
      <c r="C35" s="110">
        <v>0.187</v>
      </c>
      <c r="D35" s="121"/>
      <c r="F35" s="130" t="s">
        <v>120</v>
      </c>
    </row>
    <row r="36" spans="1:22" ht="15" customHeight="1">
      <c r="A36" s="188" t="s">
        <v>54</v>
      </c>
      <c r="B36" s="189"/>
      <c r="C36" s="110">
        <v>0.29699999999999999</v>
      </c>
      <c r="D36" s="121"/>
      <c r="F36" s="130" t="s">
        <v>121</v>
      </c>
      <c r="I36" s="162" t="s">
        <v>130</v>
      </c>
      <c r="J36" s="162"/>
      <c r="K36" s="162"/>
      <c r="L36" s="162"/>
      <c r="M36" s="162"/>
      <c r="N36" s="162"/>
      <c r="O36" s="162"/>
      <c r="P36" s="162"/>
      <c r="Q36" s="162"/>
    </row>
    <row r="37" spans="1:22" ht="12.75" customHeight="1">
      <c r="A37" s="188" t="s">
        <v>55</v>
      </c>
      <c r="B37" s="189"/>
      <c r="C37" s="111">
        <v>0.41399999999999998</v>
      </c>
      <c r="D37" s="121"/>
      <c r="F37" s="130" t="s">
        <v>86</v>
      </c>
      <c r="I37" s="162"/>
      <c r="J37" s="162"/>
      <c r="K37" s="162"/>
      <c r="L37" s="162"/>
      <c r="M37" s="162"/>
      <c r="N37" s="162"/>
      <c r="O37" s="162"/>
      <c r="P37" s="162"/>
      <c r="Q37" s="162"/>
    </row>
    <row r="38" spans="1:22">
      <c r="A38" s="188" t="s">
        <v>56</v>
      </c>
      <c r="B38" s="189"/>
      <c r="C38" s="110">
        <v>0.251</v>
      </c>
      <c r="D38" s="121"/>
      <c r="F38" s="130" t="s">
        <v>122</v>
      </c>
    </row>
    <row r="39" spans="1:22">
      <c r="A39" s="188" t="s">
        <v>57</v>
      </c>
      <c r="B39" s="189"/>
      <c r="C39" s="110">
        <v>4.3999999999999997E-2</v>
      </c>
      <c r="D39" s="121"/>
      <c r="F39" s="130" t="s">
        <v>123</v>
      </c>
    </row>
    <row r="40" spans="1:22">
      <c r="A40" s="188" t="s">
        <v>58</v>
      </c>
      <c r="B40" s="189"/>
      <c r="C40" s="110">
        <v>1.7000000000000001E-2</v>
      </c>
      <c r="D40" s="121"/>
      <c r="F40" s="130" t="s">
        <v>124</v>
      </c>
    </row>
    <row r="41" spans="1:22" ht="13" thickBot="1">
      <c r="A41" s="190" t="s">
        <v>59</v>
      </c>
      <c r="B41" s="191"/>
      <c r="C41" s="112">
        <v>2.9000000000000001E-2</v>
      </c>
      <c r="D41" s="121"/>
      <c r="F41" s="130" t="s">
        <v>87</v>
      </c>
    </row>
    <row r="42" spans="1:22">
      <c r="F42" s="157" t="s">
        <v>125</v>
      </c>
    </row>
    <row r="43" spans="1:22">
      <c r="B43" s="136" t="s">
        <v>5</v>
      </c>
      <c r="F43" s="157" t="s">
        <v>126</v>
      </c>
    </row>
    <row r="44" spans="1:22">
      <c r="A44" s="71"/>
      <c r="B44" s="132" t="s">
        <v>89</v>
      </c>
      <c r="C44" s="71"/>
      <c r="F44" s="131"/>
    </row>
    <row r="45" spans="1:22">
      <c r="A45" s="71"/>
      <c r="B45" s="71"/>
      <c r="C45" s="71"/>
      <c r="F45" s="131"/>
    </row>
    <row r="46" spans="1:22">
      <c r="A46" s="71"/>
      <c r="B46" s="132" t="s">
        <v>97</v>
      </c>
      <c r="C46" s="71"/>
      <c r="F46" s="131"/>
    </row>
    <row r="47" spans="1:22">
      <c r="A47" s="71"/>
      <c r="B47" s="132" t="s">
        <v>98</v>
      </c>
      <c r="C47" s="71"/>
    </row>
    <row r="48" spans="1:22" ht="13.5" customHeight="1"/>
    <row r="50" spans="1:3">
      <c r="A50" s="66"/>
      <c r="B50" s="66"/>
      <c r="C50" s="66"/>
    </row>
  </sheetData>
  <sheetProtection sheet="1" objects="1" scenarios="1" selectLockedCells="1"/>
  <protectedRanges>
    <protectedRange sqref="H32" name="Range2_1"/>
    <protectedRange password="C042" sqref="O16:O30 Q16:Q30 S16:S30 U16:U30" name="COM398_1" securityDescriptor="O:WDG:WDD:(A;;CC;;;S-1-5-21-1308237860-4193317556-336787646-191152)"/>
    <protectedRange password="C042" sqref="A16:L30" name="COM398_3" securityDescriptor="O:WDG:WDD:(A;;CC;;;S-1-5-21-1308237860-4193317556-336787646-191152)"/>
  </protectedRanges>
  <mergeCells count="25">
    <mergeCell ref="A39:B39"/>
    <mergeCell ref="A40:B40"/>
    <mergeCell ref="A41:B41"/>
    <mergeCell ref="A33:B33"/>
    <mergeCell ref="B2:C2"/>
    <mergeCell ref="B4:C4"/>
    <mergeCell ref="B5:C5"/>
    <mergeCell ref="B3:G3"/>
    <mergeCell ref="A32:C32"/>
    <mergeCell ref="A34:B34"/>
    <mergeCell ref="A35:B35"/>
    <mergeCell ref="A36:B36"/>
    <mergeCell ref="A37:B37"/>
    <mergeCell ref="A38:B38"/>
    <mergeCell ref="I36:Q37"/>
    <mergeCell ref="A1:V1"/>
    <mergeCell ref="M14:V14"/>
    <mergeCell ref="M13:V13"/>
    <mergeCell ref="G13:K13"/>
    <mergeCell ref="G14:K14"/>
    <mergeCell ref="D13:D14"/>
    <mergeCell ref="I32:K32"/>
    <mergeCell ref="I33:K34"/>
    <mergeCell ref="H33:H34"/>
    <mergeCell ref="M32:V33"/>
  </mergeCells>
  <dataValidations xWindow="364" yWindow="504" count="16">
    <dataValidation type="list" allowBlank="1" showInputMessage="1" showErrorMessage="1" error="Please select a classification from the lsit" promptTitle="Fringe Rate" prompt="Select the Fringe Rate" sqref="F16:F30">
      <formula1>Classifications</formula1>
    </dataValidation>
    <dataValidation type="list" allowBlank="1" showInputMessage="1" showErrorMessage="1" sqref="B7">
      <formula1>$B$43:$B$44</formula1>
    </dataValidation>
    <dataValidation type="list" errorStyle="warning" allowBlank="1" showInputMessage="1" showErrorMessage="1" errorTitle="NIH" error="Select Yes Or No from list." promptTitle="NIH Salary Policy" prompt="Select Yes or No to applying NIH Salary Policy" sqref="B8">
      <formula1>$B$46:$B$47</formula1>
    </dataValidation>
    <dataValidation type="custom" allowBlank="1" showInputMessage="1" showErrorMessage="1" errorTitle="Error" error="Person Months must be between zero and the Appointment Months." sqref="N16:N30">
      <formula1>AND($N16&gt;=0,$N16&lt;=$D16)</formula1>
    </dataValidation>
    <dataValidation type="custom" allowBlank="1" showInputMessage="1" showErrorMessage="1" errorTitle="Error" error="Effort % msut be between zero and 100%." sqref="M16:M30">
      <formula1>AND($M16&gt;=0,$M16&lt;=1)</formula1>
    </dataValidation>
    <dataValidation type="custom" allowBlank="1" showInputMessage="1" showErrorMessage="1" errorTitle="Error" error="Effort % must be between zero and 100%." sqref="O16:O30">
      <formula1>AND($O16&gt;=0,$O16&lt;=1)</formula1>
    </dataValidation>
    <dataValidation type="custom" allowBlank="1" showInputMessage="1" showErrorMessage="1" errorTitle="Error" error="Person Months must be between zero and the Appoinyment Months." sqref="P16:P30">
      <formula1>AND($P16&gt;=0,$P16&lt;=$D16)</formula1>
    </dataValidation>
    <dataValidation type="custom" allowBlank="1" showInputMessage="1" showErrorMessage="1" errorTitle="Error" error="Person Months must be between zero and the Appointment Months." sqref="T16:T30">
      <formula1>AND($T16&gt;=0,$T16&lt;=$D16)</formula1>
    </dataValidation>
    <dataValidation type="custom" allowBlank="1" showInputMessage="1" showErrorMessage="1" errorTitle="Error" error="Person Months must be between zero and the Appointment Months." sqref="V16:V30">
      <formula1>AND($V16&gt;=0,$V16&lt;=$D16)</formula1>
    </dataValidation>
    <dataValidation type="custom" allowBlank="1" showInputMessage="1" showErrorMessage="1" errorTitle="Error" error="Effort % must be between zero and 100%." sqref="Q16:Q30">
      <formula1>AND($Q16&gt;=0,$Q16&lt;=1)</formula1>
    </dataValidation>
    <dataValidation type="custom" allowBlank="1" showInputMessage="1" showErrorMessage="1" errorTitle="Error" error="Effort % must be between zero and 100%." sqref="S16:S30">
      <formula1>AND($S16&gt;=0,$S16&lt;=1)</formula1>
    </dataValidation>
    <dataValidation type="custom" allowBlank="1" showInputMessage="1" showErrorMessage="1" errorTitle="Error" error="Effort % must be between zero and 100%." sqref="U16:U30">
      <formula1>AND($U16&gt;=0,$U16&lt;=1)</formula1>
    </dataValidation>
    <dataValidation type="custom" errorStyle="warning" allowBlank="1" showInputMessage="1" showErrorMessage="1" errorTitle="Error" error="Salary increase % is normally between zero and 100%." sqref="G16:K30">
      <formula1>AND($G16&gt;=0,$G16&lt;=1)</formula1>
    </dataValidation>
    <dataValidation type="custom" allowBlank="1" showInputMessage="1" showErrorMessage="1" errorTitle="Error" error="Appointment months should be between zero and 12. " sqref="D16:D30">
      <formula1>AND($D16&gt;=0,$D16&lt;=12)</formula1>
    </dataValidation>
    <dataValidation type="custom" allowBlank="1" showInputMessage="1" showErrorMessage="1" error="Person Months must be between zero and Appointment Months." sqref="R16:R30">
      <formula1>AND($R16&gt;=0,$R16&lt;=$D16)</formula1>
    </dataValidation>
    <dataValidation type="list" errorStyle="warning" allowBlank="1" showInputMessage="1" showErrorMessage="1" error="Select role from list or add role to Project Role List below" promptTitle="Proect Role" prompt="Select role from drop down list" sqref="C16:C30">
      <formula1>$F$33:$F$46</formula1>
    </dataValidation>
  </dataValidations>
  <pageMargins left="0.2" right="0.2" top="0.5" bottom="0.5" header="0.3" footer="0.3"/>
  <pageSetup scale="53" orientation="landscape"/>
  <headerFooter>
    <oddHeader>&amp;C&amp;"Arial,Bold"&amp;12Personnel Date Input Summary</oddHeader>
    <oddFooter>&amp;L&amp;F&amp;R&amp;D&amp;T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6" tint="0.59999389629810485"/>
    <pageSetUpPr fitToPage="1"/>
  </sheetPr>
  <dimension ref="A1:T65"/>
  <sheetViews>
    <sheetView workbookViewId="0">
      <selection activeCell="B7" sqref="B7"/>
    </sheetView>
  </sheetViews>
  <sheetFormatPr baseColWidth="10" defaultColWidth="8.83203125" defaultRowHeight="12" x14ac:dyDescent="0"/>
  <cols>
    <col min="1" max="1" width="24.6640625" style="1" customWidth="1"/>
    <col min="2" max="2" width="28.6640625" style="1" customWidth="1"/>
    <col min="3" max="7" width="11.33203125" style="1" customWidth="1"/>
    <col min="8" max="8" width="2.5" style="1" customWidth="1"/>
    <col min="9" max="9" width="11.33203125" style="1" customWidth="1"/>
    <col min="11" max="11" width="12.6640625" customWidth="1"/>
  </cols>
  <sheetData>
    <row r="1" spans="1:20" ht="15">
      <c r="B1" s="39"/>
      <c r="D1" s="6" t="s">
        <v>77</v>
      </c>
      <c r="E1" s="39"/>
    </row>
    <row r="3" spans="1:20" ht="15">
      <c r="A3" s="6" t="s">
        <v>0</v>
      </c>
      <c r="B3" s="93" t="str">
        <f>IF('Input Data'!$B$2="","",'Input Data'!$B$2)</f>
        <v/>
      </c>
      <c r="H3" s="22"/>
    </row>
    <row r="4" spans="1:20" s="88" customFormat="1" ht="12.75" customHeight="1">
      <c r="A4" s="31" t="s">
        <v>62</v>
      </c>
      <c r="B4" s="201" t="str">
        <f>IF('Input Data'!$B$3:$G$3="","",'Input Data'!$B$3:$G$3)</f>
        <v/>
      </c>
      <c r="C4" s="201"/>
      <c r="D4" s="201"/>
      <c r="E4" s="201"/>
      <c r="F4" s="201"/>
      <c r="G4" s="201"/>
      <c r="H4" s="201"/>
      <c r="I4" s="201"/>
    </row>
    <row r="5" spans="1:20" ht="12.75" customHeight="1">
      <c r="A5" s="31" t="s">
        <v>11</v>
      </c>
      <c r="B5" s="93" t="str">
        <f>IF('Input Data'!$B$4="","",'Input Data'!$B$4)</f>
        <v/>
      </c>
    </row>
    <row r="6" spans="1:20" ht="12.75" customHeight="1">
      <c r="A6" s="7" t="s">
        <v>9</v>
      </c>
      <c r="B6" s="117" t="str">
        <f>IF('Input Data'!$B$5="","",'Input Data'!$B$5)</f>
        <v/>
      </c>
    </row>
    <row r="7" spans="1:20" ht="12.75" customHeight="1">
      <c r="A7" s="31" t="s">
        <v>17</v>
      </c>
      <c r="B7" s="107"/>
    </row>
    <row r="8" spans="1:20" ht="13">
      <c r="A8" s="204" t="s">
        <v>81</v>
      </c>
      <c r="B8" s="205"/>
      <c r="C8" s="205"/>
      <c r="D8" s="205"/>
      <c r="E8" s="205"/>
      <c r="F8" s="205"/>
      <c r="G8" s="205"/>
      <c r="H8" s="205"/>
      <c r="I8" s="205"/>
    </row>
    <row r="9" spans="1:20" s="53" customFormat="1" ht="25.5" customHeight="1">
      <c r="A9" s="115" t="s">
        <v>79</v>
      </c>
      <c r="B9" s="81" t="s">
        <v>40</v>
      </c>
      <c r="C9" s="81" t="s">
        <v>64</v>
      </c>
      <c r="D9" s="81" t="s">
        <v>42</v>
      </c>
      <c r="E9" s="81" t="s">
        <v>41</v>
      </c>
      <c r="F9" s="80" t="s">
        <v>72</v>
      </c>
      <c r="G9" s="80" t="s">
        <v>14</v>
      </c>
      <c r="H9" s="80"/>
      <c r="I9" s="82" t="s">
        <v>13</v>
      </c>
    </row>
    <row r="10" spans="1:20" ht="12.75" customHeight="1">
      <c r="A10" s="124" t="str">
        <f>IF('Input Data'!$A$16="","",'Input Data'!$A$16)</f>
        <v/>
      </c>
      <c r="B10" s="96" t="str">
        <f>IF($A10="","",VLOOKUP($A10,'Input Data'!$A$16:$V$30,6,0))</f>
        <v/>
      </c>
      <c r="C10" s="32" t="str">
        <f>IF($A10="","",IF('Input Data'!$B$8="YES",IF('Input Data'!$E16*(1+'Input Data'!$G16)&gt;'Input Data'!$H$32,'Input Data'!$H$32/12*'Input Data'!$D16,'Input Data'!$E16*(1+'Input Data'!$G16)),'Input Data'!$E16*(1+'Input Data'!$G16)))</f>
        <v/>
      </c>
      <c r="D10" s="70" t="str">
        <f>IF($A10="","",VLOOKUP($A10,'Input Data'!$A$16:$V$30,14,0))</f>
        <v/>
      </c>
      <c r="E10" s="72" t="str">
        <f>IF($B10="","",VLOOKUP($B10,'Input Data'!$A$34:$D$41,3,0))</f>
        <v/>
      </c>
      <c r="F10" s="5" t="str">
        <f>IF($C10="","",($C10/'Input Data'!$D16)*$D10)</f>
        <v/>
      </c>
      <c r="G10" s="5" t="str">
        <f>IF($E10="","",$F10*$E10)</f>
        <v/>
      </c>
      <c r="H10" s="5"/>
      <c r="I10" s="5">
        <f t="shared" ref="I10" si="0">SUM(F10:H10)</f>
        <v>0</v>
      </c>
      <c r="L10" s="25"/>
      <c r="M10" s="25"/>
      <c r="N10" s="25"/>
      <c r="O10" s="25"/>
      <c r="P10" s="25"/>
      <c r="Q10" s="26"/>
      <c r="R10" s="24"/>
      <c r="S10" s="24"/>
      <c r="T10" s="27"/>
    </row>
    <row r="11" spans="1:20" ht="12.75" customHeight="1">
      <c r="A11" s="124" t="str">
        <f>IF('Input Data'!$A$17="","",'Input Data'!$A$17)</f>
        <v/>
      </c>
      <c r="B11" s="116" t="str">
        <f>IF($A11="","",VLOOKUP($A11,'Input Data'!$A$16:$V$30,6,0))</f>
        <v/>
      </c>
      <c r="C11" s="32" t="str">
        <f>IF($A11="","",IF('Input Data'!$B$8="YES",IF('Input Data'!$E17*(1+'Input Data'!$G17)&gt;'Input Data'!$H$32,'Input Data'!$H$32/12*'Input Data'!$D17,'Input Data'!$E17*(1+'Input Data'!$G17)),'Input Data'!$E17*(1+'Input Data'!$G17)))</f>
        <v/>
      </c>
      <c r="D11" s="70" t="str">
        <f>IF($A11="","",VLOOKUP($A11,'Input Data'!$A$16:$V$30,14,0))</f>
        <v/>
      </c>
      <c r="E11" s="72" t="str">
        <f>IF($B11="","",VLOOKUP($B11,'Input Data'!$A$34:$D$41,3,0))</f>
        <v/>
      </c>
      <c r="F11" s="5" t="str">
        <f>IF($C11="","",($C11/'Input Data'!$D17)*$D11)</f>
        <v/>
      </c>
      <c r="G11" s="5" t="str">
        <f t="shared" ref="G11:G24" si="1">IF($E11="","",$F11*$E11)</f>
        <v/>
      </c>
      <c r="H11" s="5"/>
      <c r="I11" s="5">
        <f t="shared" ref="I11:I16" si="2">SUM(F11:H11)</f>
        <v>0</v>
      </c>
      <c r="L11" s="21"/>
      <c r="M11" s="22"/>
      <c r="N11" s="22"/>
      <c r="O11" s="28"/>
      <c r="P11" s="22"/>
      <c r="Q11" s="23"/>
      <c r="R11" s="24"/>
      <c r="S11" s="24"/>
      <c r="T11" s="22"/>
    </row>
    <row r="12" spans="1:20" ht="12.75" customHeight="1">
      <c r="A12" s="124" t="str">
        <f>IF('Input Data'!$A$18="","",'Input Data'!$A$18)</f>
        <v/>
      </c>
      <c r="B12" s="116" t="str">
        <f>IF($A12="","",VLOOKUP($A12,'Input Data'!$A$16:$V$30,6,0))</f>
        <v/>
      </c>
      <c r="C12" s="32" t="str">
        <f>IF($A12="","",IF('Input Data'!$B$8="YES",IF('Input Data'!$E18*(1+'Input Data'!$G18)&gt;'Input Data'!$H$32,'Input Data'!$H$32/12*'Input Data'!$D18,'Input Data'!$E18*(1+'Input Data'!$G18)),'Input Data'!$E18*(1+'Input Data'!$G18)))</f>
        <v/>
      </c>
      <c r="D12" s="70" t="str">
        <f>IF($A12="","",VLOOKUP($A12,'Input Data'!$A$16:$V$30,14,0))</f>
        <v/>
      </c>
      <c r="E12" s="72" t="str">
        <f>IF($B12="","",VLOOKUP($B12,'Input Data'!$A$34:$D$41,3,0))</f>
        <v/>
      </c>
      <c r="F12" s="5" t="str">
        <f>IF($C12="","",($C12/'Input Data'!$D18)*$D12)</f>
        <v/>
      </c>
      <c r="G12" s="5" t="str">
        <f t="shared" si="1"/>
        <v/>
      </c>
      <c r="H12" s="5"/>
      <c r="I12" s="5">
        <f t="shared" si="2"/>
        <v>0</v>
      </c>
      <c r="L12" s="21"/>
      <c r="M12" s="22"/>
      <c r="N12" s="22"/>
      <c r="O12" s="28"/>
      <c r="P12" s="22"/>
      <c r="Q12" s="23"/>
      <c r="R12" s="24"/>
      <c r="S12" s="24"/>
      <c r="T12" s="22"/>
    </row>
    <row r="13" spans="1:20" ht="12.75" customHeight="1">
      <c r="A13" s="124" t="str">
        <f>IF('Input Data'!$A$19="","",'Input Data'!$A$19)</f>
        <v/>
      </c>
      <c r="B13" s="116" t="str">
        <f>IF($A13="","",VLOOKUP($A13,'Input Data'!$A$16:$V$30,6,0))</f>
        <v/>
      </c>
      <c r="C13" s="32" t="str">
        <f>IF($A13="","",IF('Input Data'!$B$8="YES",IF('Input Data'!$E19*(1+'Input Data'!$G19)&gt;'Input Data'!$H$32,'Input Data'!$H$32/12*'Input Data'!$D19,'Input Data'!$E19*(1+'Input Data'!$G19)),'Input Data'!$E19*(1+'Input Data'!$G19)))</f>
        <v/>
      </c>
      <c r="D13" s="70" t="str">
        <f>IF($A13="","",VLOOKUP($A13,'Input Data'!$A$16:$V$30,14,0))</f>
        <v/>
      </c>
      <c r="E13" s="72" t="str">
        <f>IF($B13="","",VLOOKUP($B13,'Input Data'!$A$34:$D$41,3,0))</f>
        <v/>
      </c>
      <c r="F13" s="5" t="str">
        <f>IF($C13="","",($C13/'Input Data'!$D19)*$D13)</f>
        <v/>
      </c>
      <c r="G13" s="5" t="str">
        <f t="shared" si="1"/>
        <v/>
      </c>
      <c r="H13" s="5"/>
      <c r="I13" s="5">
        <f t="shared" ref="I13:I15" si="3">SUM(F13:H13)</f>
        <v>0</v>
      </c>
      <c r="L13" s="21"/>
      <c r="M13" s="140"/>
      <c r="N13" s="22"/>
      <c r="O13" s="28"/>
      <c r="P13" s="22"/>
      <c r="Q13" s="23"/>
      <c r="R13" s="24"/>
      <c r="S13" s="24"/>
      <c r="T13" s="22"/>
    </row>
    <row r="14" spans="1:20" ht="12.75" customHeight="1">
      <c r="A14" s="124" t="str">
        <f>IF('Input Data'!$A$20="","",'Input Data'!$A$20)</f>
        <v/>
      </c>
      <c r="B14" s="116" t="str">
        <f>IF($A14="","",VLOOKUP($A14,'Input Data'!$A$16:$V$30,6,0))</f>
        <v/>
      </c>
      <c r="C14" s="32" t="str">
        <f>IF($A14="","",IF('Input Data'!$B$8="YES",IF('Input Data'!$E20*(1+'Input Data'!$G20)&gt;'Input Data'!$H$32,'Input Data'!$H$32/12*'Input Data'!$D20,'Input Data'!$E20*(1+'Input Data'!$G20)),'Input Data'!$E20*(1+'Input Data'!$G20)))</f>
        <v/>
      </c>
      <c r="D14" s="70" t="str">
        <f>IF($A14="","",VLOOKUP($A14,'Input Data'!$A$16:$V$30,14,0))</f>
        <v/>
      </c>
      <c r="E14" s="72" t="str">
        <f>IF($B14="","",VLOOKUP($B14,'Input Data'!$A$34:$D$41,3,0))</f>
        <v/>
      </c>
      <c r="F14" s="5" t="str">
        <f>IF($C14="","",($C14/'Input Data'!$D20)*$D14)</f>
        <v/>
      </c>
      <c r="G14" s="5" t="str">
        <f t="shared" si="1"/>
        <v/>
      </c>
      <c r="H14" s="5"/>
      <c r="I14" s="5">
        <f t="shared" si="3"/>
        <v>0</v>
      </c>
      <c r="L14" s="21"/>
      <c r="M14" s="22"/>
      <c r="N14" s="22"/>
      <c r="O14" s="28"/>
      <c r="P14" s="22"/>
      <c r="Q14" s="23"/>
      <c r="R14" s="24"/>
      <c r="S14" s="24"/>
      <c r="T14" s="22"/>
    </row>
    <row r="15" spans="1:20" ht="12.75" customHeight="1">
      <c r="A15" s="124" t="str">
        <f>IF('Input Data'!$A$21="","",'Input Data'!$A$21)</f>
        <v/>
      </c>
      <c r="B15" s="116" t="str">
        <f>IF($A15="","",VLOOKUP($A15,'Input Data'!$A$16:$V$30,6,0))</f>
        <v/>
      </c>
      <c r="C15" s="32" t="str">
        <f>IF($A15="","",IF('Input Data'!$B$8="YES",IF('Input Data'!$E21*(1+'Input Data'!$G21)&gt;'Input Data'!$H$32,'Input Data'!$H$32/12*'Input Data'!$D21,'Input Data'!$E21*(1+'Input Data'!$G21)),'Input Data'!$E21*(1+'Input Data'!$G21)))</f>
        <v/>
      </c>
      <c r="D15" s="70" t="str">
        <f>IF($A15="","",VLOOKUP($A15,'Input Data'!$A$16:$V$30,14,0))</f>
        <v/>
      </c>
      <c r="E15" s="72" t="str">
        <f>IF($B15="","",VLOOKUP($B15,'Input Data'!$A$34:$D$41,3,0))</f>
        <v/>
      </c>
      <c r="F15" s="5" t="str">
        <f>IF($C15="","",($C15/'Input Data'!$D21)*$D15)</f>
        <v/>
      </c>
      <c r="G15" s="5" t="str">
        <f t="shared" si="1"/>
        <v/>
      </c>
      <c r="H15" s="5"/>
      <c r="I15" s="5">
        <f t="shared" si="3"/>
        <v>0</v>
      </c>
      <c r="L15" s="21"/>
      <c r="M15" s="22"/>
      <c r="N15" s="22"/>
      <c r="O15" s="28"/>
      <c r="P15" s="22"/>
      <c r="Q15" s="23"/>
      <c r="R15" s="24"/>
      <c r="S15" s="24"/>
      <c r="T15" s="22"/>
    </row>
    <row r="16" spans="1:20" ht="12.75" customHeight="1">
      <c r="A16" s="124" t="str">
        <f>IF('Input Data'!$A$22="","",'Input Data'!$A$22)</f>
        <v/>
      </c>
      <c r="B16" s="116" t="str">
        <f>IF($A16="","",VLOOKUP($A16,'Input Data'!$A$16:$V$30,6,0))</f>
        <v/>
      </c>
      <c r="C16" s="32" t="str">
        <f>IF($A16="","",IF('Input Data'!$B$8="YES",IF('Input Data'!$E22*(1+'Input Data'!$G22)&gt;'Input Data'!$H$32,'Input Data'!$H$32/12*'Input Data'!$D22,'Input Data'!$E22*(1+'Input Data'!$G22)),'Input Data'!$E22*(1+'Input Data'!$G22)))</f>
        <v/>
      </c>
      <c r="D16" s="70" t="str">
        <f>IF($A16="","",VLOOKUP($A16,'Input Data'!$A$16:$V$30,14,0))</f>
        <v/>
      </c>
      <c r="E16" s="72" t="str">
        <f>IF($B16="","",VLOOKUP($B16,'Input Data'!$A$34:$D$41,3,0))</f>
        <v/>
      </c>
      <c r="F16" s="5" t="str">
        <f>IF($C16="","",($C16/'Input Data'!$D19)*$D16)</f>
        <v/>
      </c>
      <c r="G16" s="5" t="str">
        <f t="shared" si="1"/>
        <v/>
      </c>
      <c r="H16" s="5"/>
      <c r="I16" s="5">
        <f t="shared" si="2"/>
        <v>0</v>
      </c>
      <c r="L16" s="21"/>
      <c r="M16" s="22"/>
      <c r="N16" s="22"/>
      <c r="O16" s="28"/>
      <c r="P16" s="22"/>
      <c r="Q16" s="23"/>
      <c r="R16" s="24"/>
      <c r="S16" s="24"/>
      <c r="T16" s="22"/>
    </row>
    <row r="17" spans="1:20" ht="12.75" customHeight="1">
      <c r="A17" s="124" t="str">
        <f>IF('Input Data'!$A$23="","",'Input Data'!$A$23)</f>
        <v/>
      </c>
      <c r="B17" s="116" t="str">
        <f>IF($A17="","",VLOOKUP($A17,'Input Data'!$A$16:$V$30,6,0))</f>
        <v/>
      </c>
      <c r="C17" s="32" t="str">
        <f>IF($A17="","",IF('Input Data'!$B$8="YES",IF('Input Data'!$E23*(1+'Input Data'!$G23)&gt;'Input Data'!$H$32,'Input Data'!$H$32/12*'Input Data'!$D23,'Input Data'!$E23*(1+'Input Data'!$G23)),'Input Data'!$E23*(1+'Input Data'!$G23)))</f>
        <v/>
      </c>
      <c r="D17" s="70" t="str">
        <f>IF($A17="","",VLOOKUP($A17,'Input Data'!$A$16:$V$30,14,0))</f>
        <v/>
      </c>
      <c r="E17" s="72" t="str">
        <f>IF($B17="","",VLOOKUP($B17,'Input Data'!$A$34:$D$41,3,0))</f>
        <v/>
      </c>
      <c r="F17" s="5" t="str">
        <f>IF($C17="","",($C17/'Input Data'!$D20)*$D17)</f>
        <v/>
      </c>
      <c r="G17" s="5" t="str">
        <f t="shared" si="1"/>
        <v/>
      </c>
      <c r="H17" s="5"/>
      <c r="I17" s="5">
        <f t="shared" ref="I17:I24" si="4">SUM(F17:H17)</f>
        <v>0</v>
      </c>
      <c r="L17" s="21"/>
      <c r="M17" s="22"/>
      <c r="N17" s="22"/>
      <c r="O17" s="28"/>
      <c r="P17" s="22"/>
      <c r="Q17" s="23"/>
      <c r="R17" s="24"/>
      <c r="S17" s="24"/>
      <c r="T17" s="22"/>
    </row>
    <row r="18" spans="1:20" ht="12.75" customHeight="1">
      <c r="A18" s="124" t="str">
        <f>IF('Input Data'!$A$24="","",'Input Data'!$A$24)</f>
        <v/>
      </c>
      <c r="B18" s="116" t="str">
        <f>IF($A18="","",VLOOKUP($A18,'Input Data'!$A$16:$V$30,6,0))</f>
        <v/>
      </c>
      <c r="C18" s="32" t="str">
        <f>IF($A18="","",IF('Input Data'!$B$8="YES",IF('Input Data'!$E24*(1+'Input Data'!$G24)&gt;'Input Data'!$H$32,'Input Data'!$H$32/12*'Input Data'!$D24,'Input Data'!$E24*(1+'Input Data'!$G24)),'Input Data'!$E24*(1+'Input Data'!$G24)))</f>
        <v/>
      </c>
      <c r="D18" s="70" t="str">
        <f>IF($A18="","",VLOOKUP($A18,'Input Data'!$A$16:$V$30,14,0))</f>
        <v/>
      </c>
      <c r="E18" s="72" t="str">
        <f>IF($B18="","",VLOOKUP($B18,'Input Data'!$A$34:$D$41,3,0))</f>
        <v/>
      </c>
      <c r="F18" s="5" t="str">
        <f>IF($C18="","",($C18/'Input Data'!$D21)*$D18)</f>
        <v/>
      </c>
      <c r="G18" s="5" t="str">
        <f t="shared" si="1"/>
        <v/>
      </c>
      <c r="H18" s="5"/>
      <c r="I18" s="5">
        <f t="shared" si="4"/>
        <v>0</v>
      </c>
      <c r="L18" s="21"/>
      <c r="M18" s="22"/>
      <c r="N18" s="22"/>
      <c r="O18" s="28"/>
      <c r="P18" s="22"/>
      <c r="Q18" s="23"/>
      <c r="R18" s="24"/>
      <c r="S18" s="24"/>
      <c r="T18" s="22"/>
    </row>
    <row r="19" spans="1:20" ht="12.75" customHeight="1">
      <c r="A19" s="124" t="str">
        <f>IF('Input Data'!$A$25="","",'Input Data'!$A$25)</f>
        <v/>
      </c>
      <c r="B19" s="116" t="str">
        <f>IF($A19="","",VLOOKUP($A19,'Input Data'!$A$16:$V$30,6,0))</f>
        <v/>
      </c>
      <c r="C19" s="32" t="str">
        <f>IF($A19="","",IF('Input Data'!$B$8="YES",IF('Input Data'!$E25*(1+'Input Data'!$G25)&gt;'Input Data'!$H$32,'Input Data'!$H$32/12*'Input Data'!$D25,'Input Data'!$E25*(1+'Input Data'!$G25)),'Input Data'!$E25*(1+'Input Data'!$G25)))</f>
        <v/>
      </c>
      <c r="D19" s="70" t="str">
        <f>IF($A19="","",VLOOKUP($A19,'Input Data'!$A$16:$V$30,14,0))</f>
        <v/>
      </c>
      <c r="E19" s="72" t="str">
        <f>IF($B19="","",VLOOKUP($B19,'Input Data'!$A$34:$D$41,3,0))</f>
        <v/>
      </c>
      <c r="F19" s="5" t="str">
        <f>IF($C19="","",($C19/'Input Data'!$D22)*$D19)</f>
        <v/>
      </c>
      <c r="G19" s="5" t="str">
        <f t="shared" si="1"/>
        <v/>
      </c>
      <c r="H19" s="5"/>
      <c r="I19" s="5">
        <f t="shared" si="4"/>
        <v>0</v>
      </c>
      <c r="L19" s="21"/>
      <c r="M19" s="22"/>
      <c r="N19" s="22"/>
      <c r="O19" s="28"/>
      <c r="P19" s="22"/>
      <c r="Q19" s="23"/>
      <c r="R19" s="24"/>
      <c r="S19" s="24"/>
      <c r="T19" s="22"/>
    </row>
    <row r="20" spans="1:20" ht="12.75" customHeight="1">
      <c r="A20" s="124" t="str">
        <f>IF('Input Data'!$A$26="","",'Input Data'!$A$26)</f>
        <v/>
      </c>
      <c r="B20" s="116" t="str">
        <f>IF($A20="","",VLOOKUP($A20,'Input Data'!$A$16:$V$30,6,0))</f>
        <v/>
      </c>
      <c r="C20" s="32" t="str">
        <f>IF($A20="","",IF('Input Data'!$B$8="YES",IF('Input Data'!$E26*(1+'Input Data'!$G26)&gt;'Input Data'!$H$32,'Input Data'!$H$32/12*'Input Data'!$D26,'Input Data'!$E26*(1+'Input Data'!$G26)),'Input Data'!$E26*(1+'Input Data'!$G26)))</f>
        <v/>
      </c>
      <c r="D20" s="70" t="str">
        <f>IF($A20="","",VLOOKUP($A20,'Input Data'!$A$16:$V$30,14,0))</f>
        <v/>
      </c>
      <c r="E20" s="72" t="str">
        <f>IF($B20="","",VLOOKUP($B20,'Input Data'!$A$34:$D$41,3,0))</f>
        <v/>
      </c>
      <c r="F20" s="5" t="str">
        <f>IF($C20="","",($C20/'Input Data'!$D23)*$D20)</f>
        <v/>
      </c>
      <c r="G20" s="5" t="str">
        <f t="shared" si="1"/>
        <v/>
      </c>
      <c r="H20" s="5"/>
      <c r="I20" s="5">
        <f t="shared" si="4"/>
        <v>0</v>
      </c>
      <c r="L20" s="21"/>
      <c r="M20" s="22"/>
      <c r="N20" s="22"/>
      <c r="O20" s="28"/>
      <c r="P20" s="22"/>
      <c r="Q20" s="23"/>
      <c r="R20" s="24"/>
      <c r="S20" s="24"/>
      <c r="T20" s="22"/>
    </row>
    <row r="21" spans="1:20" ht="12.75" customHeight="1">
      <c r="A21" s="124" t="str">
        <f>IF('Input Data'!$A$27="","",'Input Data'!$A$27)</f>
        <v/>
      </c>
      <c r="B21" s="116" t="str">
        <f>IF($A21="","",VLOOKUP($A21,'Input Data'!$A$16:$V$30,6,0))</f>
        <v/>
      </c>
      <c r="C21" s="32" t="str">
        <f>IF($A21="","",IF('Input Data'!$B$8="YES",IF('Input Data'!$E27*(1+'Input Data'!$G27)&gt;'Input Data'!$H$32,'Input Data'!$H$32/12*'Input Data'!$D27,'Input Data'!$E27*(1+'Input Data'!$G27)),'Input Data'!$E27*(1+'Input Data'!$G27)))</f>
        <v/>
      </c>
      <c r="D21" s="70" t="str">
        <f>IF($A21="","",VLOOKUP($A21,'Input Data'!$A$16:$V$30,14,0))</f>
        <v/>
      </c>
      <c r="E21" s="72" t="str">
        <f>IF($B21="","",VLOOKUP($B21,'Input Data'!$A$34:$D$41,3,0))</f>
        <v/>
      </c>
      <c r="F21" s="5" t="str">
        <f>IF($C21="","",($C21/'Input Data'!$D24)*$D21)</f>
        <v/>
      </c>
      <c r="G21" s="5" t="str">
        <f t="shared" si="1"/>
        <v/>
      </c>
      <c r="H21" s="5"/>
      <c r="I21" s="5">
        <f t="shared" si="4"/>
        <v>0</v>
      </c>
      <c r="L21" s="21"/>
      <c r="M21" s="22"/>
      <c r="N21" s="22"/>
      <c r="O21" s="28"/>
      <c r="P21" s="22"/>
      <c r="Q21" s="23"/>
      <c r="R21" s="24"/>
      <c r="S21" s="24"/>
      <c r="T21" s="22"/>
    </row>
    <row r="22" spans="1:20" ht="12.75" customHeight="1">
      <c r="A22" s="124" t="str">
        <f>IF('Input Data'!$A$28="","",'Input Data'!$A$28)</f>
        <v/>
      </c>
      <c r="B22" s="116" t="str">
        <f>IF($A22="","",VLOOKUP($A22,'Input Data'!$A$16:$V$30,6,0))</f>
        <v/>
      </c>
      <c r="C22" s="32" t="str">
        <f>IF($A22="","",IF('Input Data'!$B$8="YES",IF('Input Data'!$E28*(1+'Input Data'!$G28)&gt;'Input Data'!$H$32,'Input Data'!$H$32/12*'Input Data'!$D28,'Input Data'!$E28*(1+'Input Data'!$G28)),'Input Data'!$E28*(1+'Input Data'!$G28)))</f>
        <v/>
      </c>
      <c r="D22" s="70" t="str">
        <f>IF($A22="","",VLOOKUP($A22,'Input Data'!$A$16:$V$30,14,0))</f>
        <v/>
      </c>
      <c r="E22" s="72" t="str">
        <f>IF($B22="","",VLOOKUP($B22,'Input Data'!$A$34:$D$41,3,0))</f>
        <v/>
      </c>
      <c r="F22" s="5" t="str">
        <f>IF($C22="","",($C22/'Input Data'!$D25)*$D22)</f>
        <v/>
      </c>
      <c r="G22" s="5" t="str">
        <f t="shared" si="1"/>
        <v/>
      </c>
      <c r="H22" s="5"/>
      <c r="I22" s="5">
        <f t="shared" si="4"/>
        <v>0</v>
      </c>
      <c r="L22" s="21"/>
      <c r="M22" s="22"/>
      <c r="N22" s="22"/>
      <c r="O22" s="28"/>
      <c r="P22" s="22"/>
      <c r="Q22" s="23"/>
      <c r="R22" s="24"/>
      <c r="S22" s="24"/>
      <c r="T22" s="22"/>
    </row>
    <row r="23" spans="1:20" ht="12.75" customHeight="1">
      <c r="A23" s="124" t="str">
        <f>IF('Input Data'!$A$29="","",'Input Data'!$A$29)</f>
        <v/>
      </c>
      <c r="B23" s="116" t="str">
        <f>IF($A23="","",VLOOKUP($A23,'Input Data'!$A$16:$V$30,6,0))</f>
        <v/>
      </c>
      <c r="C23" s="32" t="str">
        <f>IF($A23="","",IF('Input Data'!$B$8="YES",IF('Input Data'!$E29*(1+'Input Data'!$G29)&gt;'Input Data'!$H$32,'Input Data'!$H$32/12*'Input Data'!$D29,'Input Data'!$E29*(1+'Input Data'!$G29)),'Input Data'!$E29*(1+'Input Data'!$G29)))</f>
        <v/>
      </c>
      <c r="D23" s="70" t="str">
        <f>IF($A23="","",VLOOKUP($A23,'Input Data'!$A$16:$V$30,14,0))</f>
        <v/>
      </c>
      <c r="E23" s="72" t="str">
        <f>IF($B23="","",VLOOKUP($B23,'Input Data'!$A$34:$D$41,3,0))</f>
        <v/>
      </c>
      <c r="F23" s="5" t="str">
        <f>IF($C23="","",($C23/'Input Data'!$D26)*$D23)</f>
        <v/>
      </c>
      <c r="G23" s="5" t="str">
        <f t="shared" si="1"/>
        <v/>
      </c>
      <c r="H23" s="5"/>
      <c r="I23" s="5">
        <f t="shared" si="4"/>
        <v>0</v>
      </c>
      <c r="L23" s="21"/>
      <c r="M23" s="22"/>
      <c r="N23" s="22"/>
      <c r="O23" s="28"/>
      <c r="P23" s="22"/>
      <c r="Q23" s="23"/>
      <c r="R23" s="24"/>
      <c r="S23" s="24"/>
      <c r="T23" s="22"/>
    </row>
    <row r="24" spans="1:20" ht="12.75" customHeight="1">
      <c r="A24" s="124" t="str">
        <f>IF('Input Data'!$A$30="","",'Input Data'!$A$30)</f>
        <v/>
      </c>
      <c r="B24" s="116" t="str">
        <f>IF($A24="","",VLOOKUP($A24,'Input Data'!$A$16:$V$30,6,0))</f>
        <v/>
      </c>
      <c r="C24" s="32" t="str">
        <f>IF($A24="","",IF('Input Data'!$B$8="YES",IF('Input Data'!$E30*(1+'Input Data'!$G30)&gt;'Input Data'!$H$32,'Input Data'!$H$32/12*'Input Data'!$D30,'Input Data'!$E30*(1+'Input Data'!$G30)),'Input Data'!$E30*(1+'Input Data'!$G30)))</f>
        <v/>
      </c>
      <c r="D24" s="70" t="str">
        <f>IF($A24="","",VLOOKUP($A24,'Input Data'!$A$16:$V$30,14,0))</f>
        <v/>
      </c>
      <c r="E24" s="72" t="str">
        <f>IF($B24="","",VLOOKUP($B24,'Input Data'!$A$34:$D$41,3,0))</f>
        <v/>
      </c>
      <c r="F24" s="5" t="str">
        <f>IF($C24="","",($C24/'Input Data'!$D27)*$D24)</f>
        <v/>
      </c>
      <c r="G24" s="5" t="str">
        <f t="shared" si="1"/>
        <v/>
      </c>
      <c r="H24" s="5"/>
      <c r="I24" s="5">
        <f t="shared" si="4"/>
        <v>0</v>
      </c>
      <c r="L24" s="21"/>
      <c r="M24" s="22"/>
      <c r="N24" s="22"/>
      <c r="O24" s="28"/>
      <c r="P24" s="22"/>
      <c r="Q24" s="23"/>
      <c r="R24" s="24"/>
      <c r="S24" s="24"/>
      <c r="T24" s="22"/>
    </row>
    <row r="25" spans="1:20" ht="12.75" customHeight="1">
      <c r="A25" s="114"/>
      <c r="B25" s="17"/>
      <c r="C25" s="5"/>
      <c r="D25" s="17"/>
      <c r="E25" s="17"/>
      <c r="F25" s="44" t="s">
        <v>71</v>
      </c>
      <c r="G25" s="45" t="s">
        <v>18</v>
      </c>
      <c r="H25" s="5"/>
      <c r="I25" s="5"/>
      <c r="L25" s="29"/>
      <c r="M25" s="22"/>
      <c r="N25" s="22"/>
      <c r="O25" s="28"/>
      <c r="P25" s="22"/>
      <c r="Q25" s="30"/>
      <c r="R25" s="24"/>
      <c r="S25" s="24"/>
      <c r="T25" s="22"/>
    </row>
    <row r="26" spans="1:20" ht="12.75" customHeight="1">
      <c r="A26" s="107"/>
      <c r="C26" s="10"/>
      <c r="F26" s="45">
        <f>SUM(F10:F24)</f>
        <v>0</v>
      </c>
      <c r="G26" s="46">
        <f>SUM(G10:G24)</f>
        <v>0</v>
      </c>
      <c r="I26" s="13">
        <f>SUM(I10:I24)</f>
        <v>0</v>
      </c>
      <c r="L26" s="21"/>
      <c r="M26" s="22"/>
      <c r="N26" s="22"/>
      <c r="O26" s="22"/>
      <c r="P26" s="22"/>
      <c r="Q26" s="23"/>
      <c r="R26" s="24"/>
      <c r="S26" s="24"/>
      <c r="T26" s="22"/>
    </row>
    <row r="27" spans="1:20" ht="12.75" customHeight="1">
      <c r="A27" s="107"/>
      <c r="B27" s="201" t="s">
        <v>65</v>
      </c>
      <c r="C27" s="202"/>
      <c r="D27" s="202"/>
      <c r="E27" s="202"/>
      <c r="F27" s="10"/>
      <c r="G27" s="10"/>
      <c r="H27" s="10"/>
      <c r="I27" s="10"/>
    </row>
    <row r="28" spans="1:20" ht="12.75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20" ht="13">
      <c r="A29" s="204" t="s">
        <v>15</v>
      </c>
      <c r="B29" s="204"/>
      <c r="C29" s="204"/>
      <c r="D29" s="204"/>
      <c r="E29" s="204"/>
      <c r="F29" s="204"/>
      <c r="G29" s="204"/>
      <c r="H29" s="204"/>
      <c r="I29" s="204"/>
    </row>
    <row r="30" spans="1:20" ht="25.5" customHeight="1">
      <c r="A30" s="60" t="s">
        <v>80</v>
      </c>
      <c r="B30" s="60"/>
      <c r="C30" s="60"/>
      <c r="D30" s="60"/>
      <c r="E30" s="60"/>
      <c r="F30" s="60"/>
      <c r="G30" s="60"/>
      <c r="H30" s="60"/>
      <c r="I30" s="82" t="s">
        <v>13</v>
      </c>
    </row>
    <row r="31" spans="1:20" ht="12.75" customHeight="1">
      <c r="A31" s="84" t="s">
        <v>46</v>
      </c>
      <c r="B31" s="10"/>
      <c r="C31" s="10"/>
      <c r="D31" s="10"/>
      <c r="E31" s="10"/>
      <c r="F31" s="10"/>
      <c r="G31" s="10"/>
      <c r="H31" s="10"/>
      <c r="I31" s="104">
        <v>0</v>
      </c>
    </row>
    <row r="32" spans="1:20" ht="12.75" customHeight="1">
      <c r="A32" s="18" t="s">
        <v>2</v>
      </c>
      <c r="B32" s="10"/>
      <c r="C32" s="10"/>
      <c r="D32" s="10"/>
      <c r="E32" s="10"/>
      <c r="F32" s="10"/>
      <c r="G32" s="10"/>
      <c r="H32" s="10"/>
      <c r="I32" s="105">
        <v>0</v>
      </c>
    </row>
    <row r="33" spans="1:9" ht="12.75" customHeight="1">
      <c r="A33" s="84" t="s">
        <v>45</v>
      </c>
      <c r="B33" s="10"/>
      <c r="C33" s="10"/>
      <c r="D33" s="10"/>
      <c r="E33" s="10"/>
      <c r="F33" s="10"/>
      <c r="G33" s="10"/>
      <c r="H33" s="10"/>
      <c r="I33" s="105">
        <v>0</v>
      </c>
    </row>
    <row r="34" spans="1:9" ht="12.75" customHeight="1">
      <c r="A34" s="123" t="s">
        <v>70</v>
      </c>
      <c r="B34" s="203" t="s">
        <v>78</v>
      </c>
      <c r="C34" s="203"/>
      <c r="D34" s="203"/>
      <c r="E34" s="203"/>
      <c r="F34" s="158"/>
      <c r="G34" s="158"/>
      <c r="H34" s="158"/>
      <c r="I34" s="105">
        <v>0</v>
      </c>
    </row>
    <row r="35" spans="1:9" ht="12.75" customHeight="1">
      <c r="A35" s="123" t="s">
        <v>70</v>
      </c>
      <c r="B35" s="203"/>
      <c r="C35" s="203"/>
      <c r="D35" s="203"/>
      <c r="E35" s="203"/>
      <c r="F35" s="158"/>
      <c r="G35" s="158"/>
      <c r="H35" s="158"/>
      <c r="I35" s="105">
        <v>0</v>
      </c>
    </row>
    <row r="36" spans="1:9" ht="12.75" customHeight="1">
      <c r="A36" s="123" t="s">
        <v>70</v>
      </c>
      <c r="B36" s="203"/>
      <c r="C36" s="203"/>
      <c r="D36" s="203"/>
      <c r="E36" s="203"/>
      <c r="F36" s="158"/>
      <c r="G36" s="158"/>
      <c r="H36" s="158"/>
      <c r="I36" s="105">
        <v>0</v>
      </c>
    </row>
    <row r="37" spans="1:9" ht="12.75" customHeight="1">
      <c r="A37" s="123" t="s">
        <v>70</v>
      </c>
      <c r="B37" s="203"/>
      <c r="C37" s="203"/>
      <c r="D37" s="203"/>
      <c r="E37" s="203"/>
      <c r="F37" s="117"/>
      <c r="G37" s="117"/>
      <c r="H37" s="117"/>
      <c r="I37" s="105">
        <v>0</v>
      </c>
    </row>
    <row r="38" spans="1:9" ht="12.75" customHeight="1">
      <c r="A38" s="123" t="s">
        <v>70</v>
      </c>
      <c r="B38" s="203"/>
      <c r="C38" s="203"/>
      <c r="D38" s="203"/>
      <c r="E38" s="203"/>
      <c r="F38" s="117"/>
      <c r="G38" s="117"/>
      <c r="H38" s="117"/>
      <c r="I38" s="105">
        <v>0</v>
      </c>
    </row>
    <row r="39" spans="1:9" ht="12.75" customHeight="1">
      <c r="A39" s="123" t="s">
        <v>70</v>
      </c>
      <c r="B39" s="203"/>
      <c r="C39" s="203"/>
      <c r="D39" s="203"/>
      <c r="E39" s="203"/>
      <c r="F39" s="117"/>
      <c r="G39" s="117"/>
      <c r="H39" s="117"/>
      <c r="I39" s="105">
        <v>0</v>
      </c>
    </row>
    <row r="40" spans="1:9" ht="12.75" customHeight="1">
      <c r="A40" s="84" t="s">
        <v>44</v>
      </c>
      <c r="B40" s="10"/>
      <c r="C40" s="10"/>
      <c r="D40" s="10"/>
      <c r="E40" s="10"/>
      <c r="F40" s="10"/>
      <c r="G40" s="10"/>
      <c r="H40" s="10"/>
      <c r="I40" s="105">
        <v>0</v>
      </c>
    </row>
    <row r="41" spans="1:9" ht="12.75" customHeight="1">
      <c r="A41" s="18" t="s">
        <v>1</v>
      </c>
      <c r="B41" s="203" t="s">
        <v>111</v>
      </c>
      <c r="C41" s="203"/>
      <c r="D41" s="203"/>
      <c r="E41" s="203"/>
      <c r="F41" s="142"/>
      <c r="G41" s="10"/>
      <c r="H41" s="10"/>
      <c r="I41" s="104">
        <v>0</v>
      </c>
    </row>
    <row r="42" spans="1:9" ht="12.75" customHeight="1">
      <c r="A42" s="84" t="s">
        <v>100</v>
      </c>
      <c r="B42" s="207" t="s">
        <v>99</v>
      </c>
      <c r="C42" s="207"/>
      <c r="D42" s="207"/>
      <c r="E42" s="207"/>
      <c r="F42" s="207"/>
      <c r="G42" s="10"/>
      <c r="H42" s="10"/>
      <c r="I42" s="105">
        <v>0</v>
      </c>
    </row>
    <row r="43" spans="1:9" ht="12.75" customHeight="1">
      <c r="A43" s="84" t="s">
        <v>101</v>
      </c>
      <c r="B43" s="207"/>
      <c r="C43" s="207"/>
      <c r="D43" s="207"/>
      <c r="E43" s="207"/>
      <c r="F43" s="207"/>
      <c r="G43" s="10"/>
      <c r="H43" s="10"/>
      <c r="I43" s="105">
        <v>0</v>
      </c>
    </row>
    <row r="44" spans="1:9" ht="12.75" customHeight="1">
      <c r="A44" s="84" t="s">
        <v>43</v>
      </c>
      <c r="B44" s="138"/>
      <c r="C44" s="138"/>
      <c r="D44" s="138"/>
      <c r="E44" s="138"/>
      <c r="F44" s="10"/>
      <c r="G44" s="10"/>
      <c r="H44" s="10"/>
      <c r="I44" s="104">
        <v>0</v>
      </c>
    </row>
    <row r="45" spans="1:9">
      <c r="A45" s="18"/>
      <c r="B45" s="10"/>
      <c r="C45" s="10"/>
      <c r="D45" s="10"/>
      <c r="E45" s="10"/>
      <c r="F45" s="10"/>
      <c r="G45" s="47" t="s">
        <v>7</v>
      </c>
      <c r="H45" s="10"/>
      <c r="I45" s="48">
        <f>SUM(I31:I44)</f>
        <v>0</v>
      </c>
    </row>
    <row r="46" spans="1:9">
      <c r="A46" s="10"/>
      <c r="B46" s="10"/>
      <c r="C46" s="10"/>
      <c r="D46" s="10"/>
      <c r="E46" s="10"/>
      <c r="F46" s="10"/>
      <c r="G46" s="10"/>
      <c r="H46" s="10"/>
      <c r="I46" s="5"/>
    </row>
    <row r="47" spans="1:9" ht="13">
      <c r="A47" s="204" t="s">
        <v>82</v>
      </c>
      <c r="B47" s="204"/>
      <c r="C47" s="204"/>
      <c r="D47" s="204"/>
      <c r="E47" s="204"/>
      <c r="F47" s="204"/>
      <c r="G47" s="204"/>
      <c r="H47" s="204"/>
      <c r="I47" s="204"/>
    </row>
    <row r="48" spans="1:9" ht="12.75" customHeight="1">
      <c r="A48" s="18" t="s">
        <v>8</v>
      </c>
      <c r="B48" s="10"/>
      <c r="C48" s="10"/>
      <c r="D48" s="10"/>
      <c r="E48" s="10"/>
      <c r="F48" s="10"/>
      <c r="G48" s="10"/>
      <c r="H48" s="10"/>
      <c r="I48" s="104">
        <v>0</v>
      </c>
    </row>
    <row r="49" spans="1:9" ht="12.75" customHeight="1">
      <c r="A49" s="18" t="s">
        <v>10</v>
      </c>
      <c r="B49" s="10"/>
      <c r="C49" s="10"/>
      <c r="D49" s="10"/>
      <c r="E49" s="10"/>
      <c r="F49" s="10"/>
      <c r="G49" s="10"/>
      <c r="H49" s="10"/>
      <c r="I49" s="104">
        <v>0</v>
      </c>
    </row>
    <row r="50" spans="1:9" ht="12.75" customHeight="1">
      <c r="A50" s="10"/>
      <c r="B50" s="10"/>
      <c r="C50" s="10"/>
      <c r="D50" s="10"/>
      <c r="E50" s="10"/>
      <c r="F50" s="10"/>
      <c r="G50" s="47" t="s">
        <v>7</v>
      </c>
      <c r="H50" s="10"/>
      <c r="I50" s="49">
        <f>SUM(I48:I49)</f>
        <v>0</v>
      </c>
    </row>
    <row r="51" spans="1:9" ht="12.75" customHeight="1">
      <c r="A51" s="10"/>
      <c r="B51" s="10"/>
      <c r="C51" s="10"/>
      <c r="D51" s="10"/>
      <c r="E51" s="10"/>
      <c r="F51" s="10"/>
      <c r="G51" s="10"/>
      <c r="H51" s="10"/>
      <c r="I51" s="5"/>
    </row>
    <row r="52" spans="1:9">
      <c r="A52" s="134" t="s">
        <v>92</v>
      </c>
      <c r="B52" s="14"/>
      <c r="C52" s="14"/>
      <c r="D52" s="14"/>
      <c r="E52" s="14"/>
      <c r="F52" s="14"/>
      <c r="G52" s="14"/>
      <c r="H52" s="14"/>
      <c r="I52" s="19">
        <f>I26+I45+I50</f>
        <v>0</v>
      </c>
    </row>
    <row r="53" spans="1:9">
      <c r="A53" s="206" t="s">
        <v>91</v>
      </c>
      <c r="B53" s="206"/>
      <c r="C53" s="206"/>
      <c r="D53" s="206"/>
      <c r="E53" s="44"/>
      <c r="F53" s="45">
        <f>IF('Input Data'!$B$7="MTDC",I40+I41+I43+I44,0)</f>
        <v>0</v>
      </c>
      <c r="G53" s="10"/>
      <c r="H53" s="10"/>
    </row>
    <row r="54" spans="1:9">
      <c r="C54" s="135" t="s">
        <v>5</v>
      </c>
      <c r="F54" s="50">
        <f>IF('Input Data'!$B$7="MTDC",$I$52-$F$53,0)</f>
        <v>0</v>
      </c>
      <c r="G54" s="10"/>
      <c r="H54" s="10"/>
    </row>
    <row r="55" spans="1:9">
      <c r="A55" s="12"/>
      <c r="B55" s="10"/>
      <c r="C55" s="10"/>
      <c r="D55" s="10"/>
      <c r="E55" s="10"/>
      <c r="F55" s="10"/>
      <c r="G55" s="10"/>
      <c r="H55" s="10"/>
      <c r="I55" s="13"/>
    </row>
    <row r="56" spans="1:9">
      <c r="A56" s="7" t="s">
        <v>19</v>
      </c>
      <c r="C56" s="38">
        <f>'Input Data'!$B$6</f>
        <v>0.49</v>
      </c>
      <c r="I56" s="15">
        <f>IF('Input Data'!$B$7="MTDC",$F$54*$C$56,$I$52*$C$56)</f>
        <v>0</v>
      </c>
    </row>
    <row r="57" spans="1:9" ht="15">
      <c r="A57" s="6"/>
      <c r="B57" s="6"/>
      <c r="C57" s="6"/>
      <c r="D57" s="6"/>
      <c r="E57" s="6"/>
      <c r="F57" s="6"/>
      <c r="G57" s="6"/>
      <c r="H57" s="6"/>
      <c r="I57" s="16"/>
    </row>
    <row r="58" spans="1:9" ht="15">
      <c r="A58" s="6" t="s">
        <v>7</v>
      </c>
      <c r="B58" s="6"/>
      <c r="C58" s="6"/>
      <c r="D58" s="6"/>
      <c r="E58" s="6"/>
      <c r="F58" s="6"/>
      <c r="G58" s="6"/>
      <c r="H58" s="6"/>
      <c r="I58" s="16">
        <f>I52+I56</f>
        <v>0</v>
      </c>
    </row>
    <row r="60" spans="1:9">
      <c r="A60" s="143"/>
      <c r="B60" s="201" t="s">
        <v>105</v>
      </c>
      <c r="C60" s="202"/>
      <c r="D60" s="202"/>
    </row>
    <row r="61" spans="1:9">
      <c r="B61" s="40" t="s">
        <v>110</v>
      </c>
      <c r="C61" s="160" t="s">
        <v>132</v>
      </c>
      <c r="D61" s="160" t="s">
        <v>131</v>
      </c>
    </row>
    <row r="62" spans="1:9">
      <c r="B62" s="40" t="s">
        <v>106</v>
      </c>
      <c r="C62" s="161">
        <v>11796</v>
      </c>
      <c r="D62" s="161">
        <v>13565</v>
      </c>
    </row>
    <row r="63" spans="1:9">
      <c r="B63" s="40" t="s">
        <v>107</v>
      </c>
      <c r="C63" s="161">
        <v>4423</v>
      </c>
      <c r="D63" s="161">
        <v>5086</v>
      </c>
    </row>
    <row r="64" spans="1:9">
      <c r="B64" s="40" t="s">
        <v>108</v>
      </c>
      <c r="C64" s="161">
        <v>4423</v>
      </c>
      <c r="D64" s="161">
        <v>5086</v>
      </c>
    </row>
    <row r="65" spans="2:4">
      <c r="B65" s="40" t="s">
        <v>109</v>
      </c>
      <c r="C65" s="161">
        <v>2949</v>
      </c>
      <c r="D65" s="161">
        <v>3391</v>
      </c>
    </row>
  </sheetData>
  <sheetProtection sheet="1" objects="1" scenarios="1" selectLockedCells="1"/>
  <mergeCells count="10">
    <mergeCell ref="B60:D60"/>
    <mergeCell ref="B41:E41"/>
    <mergeCell ref="B4:I4"/>
    <mergeCell ref="A29:I29"/>
    <mergeCell ref="A8:I8"/>
    <mergeCell ref="A53:D53"/>
    <mergeCell ref="A47:I47"/>
    <mergeCell ref="B27:E27"/>
    <mergeCell ref="B42:F43"/>
    <mergeCell ref="B34:E39"/>
  </mergeCells>
  <phoneticPr fontId="5" type="noConversion"/>
  <printOptions gridLines="1"/>
  <pageMargins left="0.5" right="0.5" top="1" bottom="1" header="0.5" footer="0.5"/>
  <pageSetup scale="77" orientation="portrait"/>
  <headerFooter alignWithMargins="0">
    <oddFooter>&amp;L&amp;F&amp;C &amp;A&amp;R&amp;D&amp;T</oddFooter>
  </headerFooter>
  <ignoredErrors>
    <ignoredError sqref="A10:A24" unlockedFormula="1"/>
    <ignoredError sqref="B1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956F2C5-157B-4F43-AB32-54E6FB3BB63C}">
            <xm:f>AND('Input Data'!$B$8="YES",('Input Data'!$E16*(1+'Input Data'!$G16)&gt;'Input Data'!$H$32))</xm:f>
            <x14:dxf>
              <font>
                <color rgb="FF00B050"/>
              </font>
            </x14:dxf>
          </x14:cfRule>
          <xm:sqref>C10:C24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7" tint="0.59999389629810485"/>
  </sheetPr>
  <dimension ref="A1:T58"/>
  <sheetViews>
    <sheetView topLeftCell="A7" workbookViewId="0">
      <selection activeCell="B7" sqref="B7"/>
    </sheetView>
  </sheetViews>
  <sheetFormatPr baseColWidth="10" defaultColWidth="8.83203125" defaultRowHeight="12" x14ac:dyDescent="0"/>
  <cols>
    <col min="1" max="1" width="24.6640625" style="1" customWidth="1"/>
    <col min="2" max="2" width="28.6640625" style="1" customWidth="1"/>
    <col min="3" max="7" width="11.33203125" style="1" customWidth="1"/>
    <col min="8" max="8" width="2.5" style="1" customWidth="1"/>
    <col min="9" max="9" width="11.33203125" style="1" customWidth="1"/>
    <col min="11" max="11" width="12.6640625" customWidth="1"/>
  </cols>
  <sheetData>
    <row r="1" spans="1:20" ht="15">
      <c r="B1" s="39"/>
      <c r="D1" s="6" t="s">
        <v>76</v>
      </c>
      <c r="E1" s="39"/>
    </row>
    <row r="3" spans="1:20" ht="15">
      <c r="A3" s="6" t="s">
        <v>0</v>
      </c>
      <c r="B3" s="93" t="str">
        <f>IF('Input Data'!$B$2="","",'Input Data'!$B$2)</f>
        <v/>
      </c>
      <c r="H3" s="22"/>
    </row>
    <row r="4" spans="1:20" s="88" customFormat="1">
      <c r="A4" s="31" t="s">
        <v>63</v>
      </c>
      <c r="B4" s="201" t="str">
        <f>IF('Input Data'!$B$3:$G$3="","",'Input Data'!$B$3:$G$3)</f>
        <v/>
      </c>
      <c r="C4" s="201"/>
      <c r="D4" s="201"/>
      <c r="E4" s="201"/>
      <c r="F4" s="201"/>
      <c r="G4" s="201"/>
      <c r="H4" s="201"/>
      <c r="I4" s="201"/>
    </row>
    <row r="5" spans="1:20">
      <c r="A5" s="31" t="s">
        <v>11</v>
      </c>
      <c r="B5" s="93" t="str">
        <f>IF('Input Data'!$B$4="","",'Input Data'!$B$4)</f>
        <v/>
      </c>
    </row>
    <row r="6" spans="1:20">
      <c r="A6" s="7" t="s">
        <v>9</v>
      </c>
      <c r="B6" s="117" t="str">
        <f>IF('Input Data'!$B$5="","",'Input Data'!$B$5)</f>
        <v/>
      </c>
    </row>
    <row r="7" spans="1:20">
      <c r="A7" s="31" t="s">
        <v>17</v>
      </c>
      <c r="B7" s="107"/>
    </row>
    <row r="8" spans="1:20" ht="13">
      <c r="A8" s="204" t="s">
        <v>81</v>
      </c>
      <c r="B8" s="205"/>
      <c r="C8" s="205"/>
      <c r="D8" s="205"/>
      <c r="E8" s="205"/>
      <c r="F8" s="205"/>
      <c r="G8" s="205"/>
      <c r="H8" s="205"/>
      <c r="I8" s="205"/>
    </row>
    <row r="9" spans="1:20" s="53" customFormat="1" ht="25.5" customHeight="1">
      <c r="A9" s="115" t="s">
        <v>79</v>
      </c>
      <c r="B9" s="81" t="s">
        <v>40</v>
      </c>
      <c r="C9" s="81" t="s">
        <v>64</v>
      </c>
      <c r="D9" s="81" t="s">
        <v>42</v>
      </c>
      <c r="E9" s="81" t="s">
        <v>41</v>
      </c>
      <c r="F9" s="80" t="s">
        <v>72</v>
      </c>
      <c r="G9" s="80" t="s">
        <v>14</v>
      </c>
      <c r="H9" s="80"/>
      <c r="I9" s="82" t="s">
        <v>13</v>
      </c>
    </row>
    <row r="10" spans="1:20" ht="12.75" customHeight="1">
      <c r="A10" s="124" t="str">
        <f>IF('Input Data'!$A$16="","",'Input Data'!$A$16)</f>
        <v/>
      </c>
      <c r="B10" s="73" t="str">
        <f>IF($A10="","",VLOOKUP($A10,'Input Data'!$A$16:$V$30,6,0))</f>
        <v/>
      </c>
      <c r="C10" s="32" t="str">
        <f>IF($A10="","",IF('Input Data'!$B$8="YES",IF('Input Data'!$E16*(1+'Input Data'!$G16)*(1+'Input Data'!$H16)&gt;'Input Data'!$H$32,'Input Data'!$H$32/12*'Input Data'!$D16,'Input Data'!$E16*(1+'Input Data'!$G16)*(1+'Input Data'!$H16)),'Input Data'!$E16*(1+'Input Data'!$G16)*(1+'Input Data'!$H16)))</f>
        <v/>
      </c>
      <c r="D10" s="70" t="str">
        <f>IF($A10="","",VLOOKUP($A10,'Input Data'!$A$16:$V$30,16,0))</f>
        <v/>
      </c>
      <c r="E10" s="72" t="str">
        <f>IF($B10="","",VLOOKUP($B10,'Input Data'!$A$34:$D$41,3,0))</f>
        <v/>
      </c>
      <c r="F10" s="5" t="str">
        <f>IF($C10="","",($C10/'Input Data'!$D16)*$D10)</f>
        <v/>
      </c>
      <c r="G10" s="5" t="str">
        <f>IF($E10="","",$F10*$E10)</f>
        <v/>
      </c>
      <c r="H10" s="5"/>
      <c r="I10" s="5">
        <f t="shared" ref="I10:I12" si="0">SUM(F10:H10)</f>
        <v>0</v>
      </c>
      <c r="L10" s="58"/>
      <c r="M10" s="58"/>
      <c r="N10" s="58"/>
      <c r="O10" s="58"/>
      <c r="P10" s="58"/>
      <c r="Q10" s="26"/>
      <c r="R10" s="24"/>
      <c r="S10" s="24"/>
      <c r="T10" s="27"/>
    </row>
    <row r="11" spans="1:20" ht="12.75" customHeight="1">
      <c r="A11" s="124" t="str">
        <f>IF('Input Data'!$A$17="","",'Input Data'!$A$17)</f>
        <v/>
      </c>
      <c r="B11" s="118" t="str">
        <f>IF($A11="","",VLOOKUP($A11,'Input Data'!$A$16:$V$30,6,0))</f>
        <v/>
      </c>
      <c r="C11" s="32" t="str">
        <f>IF($A11="","",IF('Input Data'!$B$8="YES",IF('Input Data'!$E17*(1+'Input Data'!$G17)*(1+'Input Data'!$H17)&gt;'Input Data'!$H$32,'Input Data'!$H$32/12*'Input Data'!$D17,'Input Data'!$E17*(1+'Input Data'!$G17)*(1+'Input Data'!$H17)),'Input Data'!$E17*(1+'Input Data'!$G17)*(1+'Input Data'!$H17)))</f>
        <v/>
      </c>
      <c r="D11" s="70" t="str">
        <f>IF($A11="","",VLOOKUP($A11,'Input Data'!$A$16:$V$30,16,0))</f>
        <v/>
      </c>
      <c r="E11" s="72" t="str">
        <f>IF($B11="","",VLOOKUP($B11,'Input Data'!$A$34:$D$41,3,0))</f>
        <v/>
      </c>
      <c r="F11" s="5" t="str">
        <f>IF($C11="","",($C11/'Input Data'!$D17)*$D11)</f>
        <v/>
      </c>
      <c r="G11" s="5" t="str">
        <f t="shared" ref="G11:G24" si="1">IF($E11="","",$F11*$E11)</f>
        <v/>
      </c>
      <c r="H11" s="5"/>
      <c r="I11" s="5">
        <f t="shared" si="0"/>
        <v>0</v>
      </c>
      <c r="L11" s="21"/>
      <c r="M11" s="22"/>
      <c r="N11" s="22"/>
      <c r="O11" s="28"/>
      <c r="P11" s="22"/>
      <c r="Q11" s="23"/>
      <c r="R11" s="24"/>
      <c r="S11" s="24"/>
      <c r="T11" s="22"/>
    </row>
    <row r="12" spans="1:20" ht="12.75" customHeight="1">
      <c r="A12" s="124" t="str">
        <f>IF('Input Data'!$A$18="","",'Input Data'!$A$18)</f>
        <v/>
      </c>
      <c r="B12" s="118" t="str">
        <f>IF($A12="","",VLOOKUP($A12,'Input Data'!$A$16:$V$30,6,0))</f>
        <v/>
      </c>
      <c r="C12" s="32" t="str">
        <f>IF($A12="","",IF('Input Data'!$B$8="YES",IF('Input Data'!$E18*(1+'Input Data'!$G18)*(1+'Input Data'!$H18)&gt;'Input Data'!$H$32,'Input Data'!$H$32/12*'Input Data'!$D18,'Input Data'!$E18*(1+'Input Data'!$G18)*(1+'Input Data'!$H18)),'Input Data'!$E18*(1+'Input Data'!$G18)*(1+'Input Data'!$H18)))</f>
        <v/>
      </c>
      <c r="D12" s="70" t="str">
        <f>IF($A12="","",VLOOKUP($A12,'Input Data'!$A$16:$V$30,16,0))</f>
        <v/>
      </c>
      <c r="E12" s="72" t="str">
        <f>IF($B12="","",VLOOKUP($B12,'Input Data'!$A$34:$D$41,3,0))</f>
        <v/>
      </c>
      <c r="F12" s="5" t="str">
        <f>IF($C12="","",($C12/'Input Data'!$D18)*$D12)</f>
        <v/>
      </c>
      <c r="G12" s="5" t="str">
        <f t="shared" si="1"/>
        <v/>
      </c>
      <c r="H12" s="5"/>
      <c r="I12" s="5">
        <f t="shared" si="0"/>
        <v>0</v>
      </c>
      <c r="L12" s="21"/>
      <c r="M12" s="22"/>
      <c r="N12" s="22"/>
      <c r="O12" s="28"/>
      <c r="P12" s="22"/>
      <c r="Q12" s="23"/>
      <c r="R12" s="24"/>
      <c r="S12" s="24"/>
      <c r="T12" s="22"/>
    </row>
    <row r="13" spans="1:20" ht="12.75" customHeight="1">
      <c r="A13" s="124" t="str">
        <f>IF('Input Data'!$A$19="","",'Input Data'!$A$19)</f>
        <v/>
      </c>
      <c r="B13" s="118" t="str">
        <f>IF($A13="","",VLOOKUP($A13,'Input Data'!$A$16:$V$30,6,0))</f>
        <v/>
      </c>
      <c r="C13" s="32" t="str">
        <f>IF($A13="","",IF('Input Data'!$B$8="YES",IF('Input Data'!$E19*(1+'Input Data'!$G19)*(1+'Input Data'!$H19)&gt;'Input Data'!$H$32,'Input Data'!$H$32/12*'Input Data'!$D19,'Input Data'!$E19*(1+'Input Data'!$G19)*(1+'Input Data'!$H19)),'Input Data'!$E19*(1+'Input Data'!$G19)*(1+'Input Data'!$H19)))</f>
        <v/>
      </c>
      <c r="D13" s="70" t="str">
        <f>IF($A13="","",VLOOKUP($A13,'Input Data'!$A$16:$V$30,16,0))</f>
        <v/>
      </c>
      <c r="E13" s="72" t="str">
        <f>IF($B13="","",VLOOKUP($B13,'Input Data'!$A$34:$D$41,3,0))</f>
        <v/>
      </c>
      <c r="F13" s="5" t="str">
        <f>IF($C13="","",($C13/'Input Data'!$D19)*$D13)</f>
        <v/>
      </c>
      <c r="G13" s="5" t="str">
        <f t="shared" si="1"/>
        <v/>
      </c>
      <c r="H13" s="5"/>
      <c r="I13" s="5">
        <f t="shared" ref="I13:I14" si="2">SUM(F13:H13)</f>
        <v>0</v>
      </c>
      <c r="L13" s="21"/>
      <c r="M13" s="140"/>
      <c r="N13" s="22"/>
      <c r="O13" s="28"/>
      <c r="P13" s="22"/>
      <c r="Q13" s="23"/>
      <c r="R13" s="24"/>
      <c r="S13" s="24"/>
      <c r="T13" s="22"/>
    </row>
    <row r="14" spans="1:20" ht="12.75" customHeight="1">
      <c r="A14" s="124" t="str">
        <f>IF('Input Data'!$A$20="","",'Input Data'!$A$20)</f>
        <v/>
      </c>
      <c r="B14" s="118" t="str">
        <f>IF($A14="","",VLOOKUP($A14,'Input Data'!$A$16:$V$30,6,0))</f>
        <v/>
      </c>
      <c r="C14" s="32" t="str">
        <f>IF($A14="","",IF('Input Data'!$B$8="YES",IF('Input Data'!$E20*(1+'Input Data'!$G20)*(1+'Input Data'!$H20)&gt;'Input Data'!$H$32,'Input Data'!$H$32/12*'Input Data'!$D20,'Input Data'!$E20*(1+'Input Data'!$G20)*(1+'Input Data'!$H20)),'Input Data'!$E20*(1+'Input Data'!$G20)*(1+'Input Data'!$H20)))</f>
        <v/>
      </c>
      <c r="D14" s="70" t="str">
        <f>IF($A14="","",VLOOKUP($A14,'Input Data'!$A$16:$V$30,16,0))</f>
        <v/>
      </c>
      <c r="E14" s="72" t="str">
        <f>IF($B14="","",VLOOKUP($B14,'Input Data'!$A$34:$D$41,3,0))</f>
        <v/>
      </c>
      <c r="F14" s="5" t="str">
        <f>IF($C14="","",($C14/'Input Data'!$D20)*$D14)</f>
        <v/>
      </c>
      <c r="G14" s="5" t="str">
        <f t="shared" si="1"/>
        <v/>
      </c>
      <c r="H14" s="5"/>
      <c r="I14" s="5">
        <f t="shared" si="2"/>
        <v>0</v>
      </c>
      <c r="L14" s="21"/>
      <c r="M14" s="22"/>
      <c r="N14" s="22"/>
      <c r="O14" s="28"/>
      <c r="P14" s="22"/>
      <c r="Q14" s="23"/>
      <c r="R14" s="24"/>
      <c r="S14" s="24"/>
      <c r="T14" s="22"/>
    </row>
    <row r="15" spans="1:20" ht="12.75" customHeight="1">
      <c r="A15" s="124" t="str">
        <f>IF('Input Data'!$A$21="","",'Input Data'!$A$21)</f>
        <v/>
      </c>
      <c r="B15" s="118" t="str">
        <f>IF($A15="","",VLOOKUP($A15,'Input Data'!$A$16:$V$30,6,0))</f>
        <v/>
      </c>
      <c r="C15" s="32" t="str">
        <f>IF($A15="","",IF('Input Data'!$B$8="YES",IF('Input Data'!$E21*(1+'Input Data'!$G21)*(1+'Input Data'!$H21)&gt;'Input Data'!$H$32,'Input Data'!$H$32/12*'Input Data'!$D21,'Input Data'!$E21*(1+'Input Data'!$G21)*(1+'Input Data'!$H21)),'Input Data'!$E21*(1+'Input Data'!$G21)*(1+'Input Data'!$H21)))</f>
        <v/>
      </c>
      <c r="D15" s="70" t="str">
        <f>IF($A15="","",VLOOKUP($A15,'Input Data'!$A$16:$V$30,16,0))</f>
        <v/>
      </c>
      <c r="E15" s="72" t="str">
        <f>IF($B15="","",VLOOKUP($B15,'Input Data'!$A$34:$D$41,3,0))</f>
        <v/>
      </c>
      <c r="F15" s="5" t="str">
        <f>IF($C15="","",($C15/'Input Data'!$D21)*$D15)</f>
        <v/>
      </c>
      <c r="G15" s="5" t="str">
        <f t="shared" si="1"/>
        <v/>
      </c>
      <c r="H15" s="5"/>
      <c r="I15" s="5">
        <f t="shared" ref="I15:I24" si="3">SUM(F15:H15)</f>
        <v>0</v>
      </c>
      <c r="L15" s="21"/>
      <c r="M15" s="22"/>
      <c r="N15" s="22"/>
      <c r="O15" s="28"/>
      <c r="P15" s="22"/>
      <c r="Q15" s="23"/>
      <c r="R15" s="24"/>
      <c r="S15" s="24"/>
      <c r="T15" s="22"/>
    </row>
    <row r="16" spans="1:20" ht="12.75" customHeight="1">
      <c r="A16" s="124" t="str">
        <f>IF('Input Data'!$A$22="","",'Input Data'!$A$22)</f>
        <v/>
      </c>
      <c r="B16" s="118" t="str">
        <f>IF($A16="","",VLOOKUP($A16,'Input Data'!$A$16:$V$30,6,0))</f>
        <v/>
      </c>
      <c r="C16" s="32" t="str">
        <f>IF($A16="","",IF('Input Data'!$B$8="YES",IF('Input Data'!$E22*(1+'Input Data'!$G22)*(1+'Input Data'!$H22)&gt;'Input Data'!$H$32,'Input Data'!$H$32/12*'Input Data'!$D22,'Input Data'!$E22*(1+'Input Data'!$G22)*(1+'Input Data'!$H22)),'Input Data'!$E22*(1+'Input Data'!$G22)*(1+'Input Data'!$H22)))</f>
        <v/>
      </c>
      <c r="D16" s="70" t="str">
        <f>IF($A16="","",VLOOKUP($A16,'Input Data'!$A$16:$V$30,16,0))</f>
        <v/>
      </c>
      <c r="E16" s="72" t="str">
        <f>IF($B16="","",VLOOKUP($B16,'Input Data'!$A$34:$D$41,3,0))</f>
        <v/>
      </c>
      <c r="F16" s="5" t="str">
        <f>IF($C16="","",($C16/'Input Data'!$D22)*$D16)</f>
        <v/>
      </c>
      <c r="G16" s="5" t="str">
        <f t="shared" si="1"/>
        <v/>
      </c>
      <c r="H16" s="5"/>
      <c r="I16" s="5">
        <f t="shared" si="3"/>
        <v>0</v>
      </c>
      <c r="L16" s="21"/>
      <c r="M16" s="22"/>
      <c r="N16" s="22"/>
      <c r="O16" s="28"/>
      <c r="P16" s="22"/>
      <c r="Q16" s="23"/>
      <c r="R16" s="24"/>
      <c r="S16" s="24"/>
      <c r="T16" s="22"/>
    </row>
    <row r="17" spans="1:20" ht="12.75" customHeight="1">
      <c r="A17" s="124" t="str">
        <f>IF('Input Data'!$A$23="","",'Input Data'!$A$23)</f>
        <v/>
      </c>
      <c r="B17" s="118" t="str">
        <f>IF($A17="","",VLOOKUP($A17,'Input Data'!$A$16:$V$30,6,0))</f>
        <v/>
      </c>
      <c r="C17" s="32" t="str">
        <f>IF($A17="","",IF('Input Data'!$B$8="YES",IF('Input Data'!$E23*(1+'Input Data'!$G23)*(1+'Input Data'!$H23)&gt;'Input Data'!$H$32,'Input Data'!$H$32/12*'Input Data'!$D23,'Input Data'!$E23*(1+'Input Data'!$G23)*(1+'Input Data'!$H23)),'Input Data'!$E23*(1+'Input Data'!$G23)*(1+'Input Data'!$H23)))</f>
        <v/>
      </c>
      <c r="D17" s="70" t="str">
        <f>IF($A17="","",VLOOKUP($A17,'Input Data'!$A$16:$V$30,16,0))</f>
        <v/>
      </c>
      <c r="E17" s="72" t="str">
        <f>IF($B17="","",VLOOKUP($B17,'Input Data'!$A$34:$D$41,3,0))</f>
        <v/>
      </c>
      <c r="F17" s="5" t="str">
        <f>IF($C17="","",($C17/'Input Data'!$D23)*$D17)</f>
        <v/>
      </c>
      <c r="G17" s="5" t="str">
        <f t="shared" si="1"/>
        <v/>
      </c>
      <c r="H17" s="5"/>
      <c r="I17" s="5">
        <f t="shared" si="3"/>
        <v>0</v>
      </c>
      <c r="L17" s="21"/>
      <c r="M17" s="22"/>
      <c r="N17" s="22"/>
      <c r="O17" s="28"/>
      <c r="P17" s="22"/>
      <c r="Q17" s="23"/>
      <c r="R17" s="24"/>
      <c r="S17" s="24"/>
      <c r="T17" s="22"/>
    </row>
    <row r="18" spans="1:20" ht="12.75" customHeight="1">
      <c r="A18" s="124" t="str">
        <f>IF('Input Data'!$A$24="","",'Input Data'!$A$24)</f>
        <v/>
      </c>
      <c r="B18" s="118" t="str">
        <f>IF($A18="","",VLOOKUP($A18,'Input Data'!$A$16:$V$30,6,0))</f>
        <v/>
      </c>
      <c r="C18" s="32" t="str">
        <f>IF($A18="","",IF('Input Data'!$B$8="YES",IF('Input Data'!$E24*(1+'Input Data'!$G24)*(1+'Input Data'!$H24)&gt;'Input Data'!$H$32,'Input Data'!$H$32/12*'Input Data'!$D24,'Input Data'!$E24*(1+'Input Data'!$G24)*(1+'Input Data'!$H24)),'Input Data'!$E24*(1+'Input Data'!$G24)*(1+'Input Data'!$H24)))</f>
        <v/>
      </c>
      <c r="D18" s="70" t="str">
        <f>IF($A18="","",VLOOKUP($A18,'Input Data'!$A$16:$V$30,16,0))</f>
        <v/>
      </c>
      <c r="E18" s="72" t="str">
        <f>IF($B18="","",VLOOKUP($B18,'Input Data'!$A$34:$D$41,3,0))</f>
        <v/>
      </c>
      <c r="F18" s="5" t="str">
        <f>IF($C18="","",($C18/'Input Data'!$D24)*$D18)</f>
        <v/>
      </c>
      <c r="G18" s="5" t="str">
        <f t="shared" si="1"/>
        <v/>
      </c>
      <c r="H18" s="5"/>
      <c r="I18" s="5">
        <f t="shared" si="3"/>
        <v>0</v>
      </c>
      <c r="L18" s="21"/>
      <c r="M18" s="22"/>
      <c r="N18" s="22"/>
      <c r="O18" s="28"/>
      <c r="P18" s="22"/>
      <c r="Q18" s="23"/>
      <c r="R18" s="24"/>
      <c r="S18" s="24"/>
      <c r="T18" s="22"/>
    </row>
    <row r="19" spans="1:20" ht="12.75" customHeight="1">
      <c r="A19" s="124" t="str">
        <f>IF('Input Data'!$A$25="","",'Input Data'!$A$25)</f>
        <v/>
      </c>
      <c r="B19" s="118" t="str">
        <f>IF($A19="","",VLOOKUP($A19,'Input Data'!$A$16:$V$30,6,0))</f>
        <v/>
      </c>
      <c r="C19" s="32" t="str">
        <f>IF($A19="","",IF('Input Data'!$B$8="YES",IF('Input Data'!$E25*(1+'Input Data'!$G25)*(1+'Input Data'!$H25)&gt;'Input Data'!$H$32,'Input Data'!$H$32/12*'Input Data'!$D25,'Input Data'!$E25*(1+'Input Data'!$G25)*(1+'Input Data'!$H25)),'Input Data'!$E25*(1+'Input Data'!$G25)*(1+'Input Data'!$H25)))</f>
        <v/>
      </c>
      <c r="D19" s="70" t="str">
        <f>IF($A19="","",VLOOKUP($A19,'Input Data'!$A$16:$V$30,16,0))</f>
        <v/>
      </c>
      <c r="E19" s="72" t="str">
        <f>IF($B19="","",VLOOKUP($B19,'Input Data'!$A$34:$D$41,3,0))</f>
        <v/>
      </c>
      <c r="F19" s="5" t="str">
        <f>IF($C19="","",($C19/'Input Data'!$D25)*$D19)</f>
        <v/>
      </c>
      <c r="G19" s="5" t="str">
        <f t="shared" si="1"/>
        <v/>
      </c>
      <c r="H19" s="5"/>
      <c r="I19" s="5">
        <f t="shared" si="3"/>
        <v>0</v>
      </c>
      <c r="L19" s="21"/>
      <c r="M19" s="22"/>
      <c r="N19" s="22"/>
      <c r="O19" s="28"/>
      <c r="P19" s="22"/>
      <c r="Q19" s="23"/>
      <c r="R19" s="24"/>
      <c r="S19" s="24"/>
      <c r="T19" s="22"/>
    </row>
    <row r="20" spans="1:20" ht="12.75" customHeight="1">
      <c r="A20" s="124" t="str">
        <f>IF('Input Data'!$A$26="","",'Input Data'!$A$26)</f>
        <v/>
      </c>
      <c r="B20" s="118" t="str">
        <f>IF($A20="","",VLOOKUP($A20,'Input Data'!$A$16:$V$30,6,0))</f>
        <v/>
      </c>
      <c r="C20" s="32" t="str">
        <f>IF($A20="","",IF('Input Data'!$B$8="YES",IF('Input Data'!$E26*(1+'Input Data'!$G26)*(1+'Input Data'!$H26)&gt;'Input Data'!$H$32,'Input Data'!$H$32/12*'Input Data'!$D26,'Input Data'!$E26*(1+'Input Data'!$G26)*(1+'Input Data'!$H26)),'Input Data'!$E26*(1+'Input Data'!$G26)*(1+'Input Data'!$H26)))</f>
        <v/>
      </c>
      <c r="D20" s="70" t="str">
        <f>IF($A20="","",VLOOKUP($A20,'Input Data'!$A$16:$V$30,16,0))</f>
        <v/>
      </c>
      <c r="E20" s="72" t="str">
        <f>IF($B20="","",VLOOKUP($B20,'Input Data'!$A$34:$D$41,3,0))</f>
        <v/>
      </c>
      <c r="F20" s="5" t="str">
        <f>IF($C20="","",($C20/'Input Data'!$D26)*$D20)</f>
        <v/>
      </c>
      <c r="G20" s="5" t="str">
        <f t="shared" si="1"/>
        <v/>
      </c>
      <c r="H20" s="5"/>
      <c r="I20" s="5">
        <f t="shared" si="3"/>
        <v>0</v>
      </c>
      <c r="L20" s="21"/>
      <c r="M20" s="22"/>
      <c r="N20" s="22"/>
      <c r="O20" s="28"/>
      <c r="P20" s="22"/>
      <c r="Q20" s="23"/>
      <c r="R20" s="24"/>
      <c r="S20" s="24"/>
      <c r="T20" s="22"/>
    </row>
    <row r="21" spans="1:20" ht="12.75" customHeight="1">
      <c r="A21" s="124" t="str">
        <f>IF('Input Data'!$A$27="","",'Input Data'!$A$27)</f>
        <v/>
      </c>
      <c r="B21" s="118" t="str">
        <f>IF($A21="","",VLOOKUP($A21,'Input Data'!$A$16:$V$30,6,0))</f>
        <v/>
      </c>
      <c r="C21" s="32" t="str">
        <f>IF($A21="","",IF('Input Data'!$B$8="YES",IF('Input Data'!$E27*(1+'Input Data'!$G27)*(1+'Input Data'!$H27)&gt;'Input Data'!$H$32,'Input Data'!$H$32/12*'Input Data'!$D27,'Input Data'!$E27*(1+'Input Data'!$G27)*(1+'Input Data'!$H27)),'Input Data'!$E27*(1+'Input Data'!$G27)*(1+'Input Data'!$H27)))</f>
        <v/>
      </c>
      <c r="D21" s="70" t="str">
        <f>IF($A21="","",VLOOKUP($A21,'Input Data'!$A$16:$V$30,16,0))</f>
        <v/>
      </c>
      <c r="E21" s="72" t="str">
        <f>IF($B21="","",VLOOKUP($B21,'Input Data'!$A$34:$D$41,3,0))</f>
        <v/>
      </c>
      <c r="F21" s="5" t="str">
        <f>IF($C21="","",($C21/'Input Data'!$D27)*$D21)</f>
        <v/>
      </c>
      <c r="G21" s="5" t="str">
        <f t="shared" si="1"/>
        <v/>
      </c>
      <c r="H21" s="5"/>
      <c r="I21" s="5">
        <f t="shared" si="3"/>
        <v>0</v>
      </c>
      <c r="L21" s="21"/>
      <c r="M21" s="22"/>
      <c r="N21" s="22"/>
      <c r="O21" s="28"/>
      <c r="P21" s="22"/>
      <c r="Q21" s="23"/>
      <c r="R21" s="24"/>
      <c r="S21" s="24"/>
      <c r="T21" s="22"/>
    </row>
    <row r="22" spans="1:20" ht="12.75" customHeight="1">
      <c r="A22" s="124" t="str">
        <f>IF('Input Data'!$A$28="","",'Input Data'!$A$28)</f>
        <v/>
      </c>
      <c r="B22" s="118" t="str">
        <f>IF($A22="","",VLOOKUP($A22,'Input Data'!$A$16:$V$30,6,0))</f>
        <v/>
      </c>
      <c r="C22" s="32" t="str">
        <f>IF($A22="","",IF('Input Data'!$B$8="YES",IF('Input Data'!$E28*(1+'Input Data'!$G28)*(1+'Input Data'!$H28)&gt;'Input Data'!$H$32,'Input Data'!$H$32/12*'Input Data'!$D28,'Input Data'!$E28*(1+'Input Data'!$G28)*(1+'Input Data'!$H28)),'Input Data'!$E28*(1+'Input Data'!$G28)*(1+'Input Data'!$H28)))</f>
        <v/>
      </c>
      <c r="D22" s="70" t="str">
        <f>IF($A22="","",VLOOKUP($A22,'Input Data'!$A$16:$V$30,16,0))</f>
        <v/>
      </c>
      <c r="E22" s="72" t="str">
        <f>IF($B22="","",VLOOKUP($B22,'Input Data'!$A$34:$D$41,3,0))</f>
        <v/>
      </c>
      <c r="F22" s="5" t="str">
        <f>IF($C22="","",($C22/'Input Data'!$D28)*$D22)</f>
        <v/>
      </c>
      <c r="G22" s="5" t="str">
        <f t="shared" si="1"/>
        <v/>
      </c>
      <c r="H22" s="5"/>
      <c r="I22" s="5">
        <f t="shared" si="3"/>
        <v>0</v>
      </c>
      <c r="L22" s="21"/>
      <c r="M22" s="22"/>
      <c r="N22" s="22"/>
      <c r="O22" s="28"/>
      <c r="P22" s="22"/>
      <c r="Q22" s="23"/>
      <c r="R22" s="24"/>
      <c r="S22" s="24"/>
      <c r="T22" s="22"/>
    </row>
    <row r="23" spans="1:20" ht="12.75" customHeight="1">
      <c r="A23" s="124" t="str">
        <f>IF('Input Data'!$A$29="","",'Input Data'!$A$29)</f>
        <v/>
      </c>
      <c r="B23" s="118" t="str">
        <f>IF($A23="","",VLOOKUP($A23,'Input Data'!$A$16:$V$30,6,0))</f>
        <v/>
      </c>
      <c r="C23" s="32" t="str">
        <f>IF($A23="","",IF('Input Data'!$B$8="YES",IF('Input Data'!$E29*(1+'Input Data'!$G29)*(1+'Input Data'!$H29)&gt;'Input Data'!$H$32,'Input Data'!$H$32/12*'Input Data'!$D29,'Input Data'!$E29*(1+'Input Data'!$G29)*(1+'Input Data'!$H29)),'Input Data'!$E29*(1+'Input Data'!$G29)*(1+'Input Data'!$H29)))</f>
        <v/>
      </c>
      <c r="D23" s="70" t="str">
        <f>IF($A23="","",VLOOKUP($A23,'Input Data'!$A$16:$V$30,16,0))</f>
        <v/>
      </c>
      <c r="E23" s="72" t="str">
        <f>IF($B23="","",VLOOKUP($B23,'Input Data'!$A$34:$D$41,3,0))</f>
        <v/>
      </c>
      <c r="F23" s="5" t="str">
        <f>IF($C23="","",($C23/'Input Data'!$D29)*$D23)</f>
        <v/>
      </c>
      <c r="G23" s="5" t="str">
        <f t="shared" si="1"/>
        <v/>
      </c>
      <c r="H23" s="5"/>
      <c r="I23" s="5">
        <f t="shared" si="3"/>
        <v>0</v>
      </c>
      <c r="L23" s="21"/>
      <c r="M23" s="22"/>
      <c r="N23" s="22"/>
      <c r="O23" s="28"/>
      <c r="P23" s="22"/>
      <c r="Q23" s="23"/>
      <c r="R23" s="24"/>
      <c r="S23" s="24"/>
      <c r="T23" s="22"/>
    </row>
    <row r="24" spans="1:20" ht="12.75" customHeight="1">
      <c r="A24" s="124" t="str">
        <f>IF('Input Data'!$A$30="","",'Input Data'!$A$30)</f>
        <v/>
      </c>
      <c r="B24" s="118" t="str">
        <f>IF($A24="","",VLOOKUP($A24,'Input Data'!$A$16:$V$30,6,0))</f>
        <v/>
      </c>
      <c r="C24" s="32" t="str">
        <f>IF($A24="","",IF('Input Data'!$B$8="YES",IF('Input Data'!$E30*(1+'Input Data'!$G30)*(1+'Input Data'!$H30)&gt;'Input Data'!$H$32,'Input Data'!$H$32/12*'Input Data'!$D30,'Input Data'!$E30*(1+'Input Data'!$G30)*(1+'Input Data'!$H30)),'Input Data'!$E30*(1+'Input Data'!$G30)*(1+'Input Data'!$H30)))</f>
        <v/>
      </c>
      <c r="D24" s="70" t="str">
        <f>IF($A24="","",VLOOKUP($A24,'Input Data'!$A$16:$V$30,16,0))</f>
        <v/>
      </c>
      <c r="E24" s="72" t="str">
        <f>IF($B24="","",VLOOKUP($B24,'Input Data'!$A$34:$D$41,3,0))</f>
        <v/>
      </c>
      <c r="F24" s="5" t="str">
        <f>IF($C24="","",($C24/'Input Data'!$D30)*$D24)</f>
        <v/>
      </c>
      <c r="G24" s="5" t="str">
        <f t="shared" si="1"/>
        <v/>
      </c>
      <c r="H24" s="5"/>
      <c r="I24" s="5">
        <f t="shared" si="3"/>
        <v>0</v>
      </c>
      <c r="L24" s="21"/>
      <c r="M24" s="22"/>
      <c r="N24" s="22"/>
      <c r="O24" s="28"/>
      <c r="P24" s="22"/>
      <c r="Q24" s="23"/>
      <c r="R24" s="24"/>
      <c r="S24" s="24"/>
      <c r="T24" s="22"/>
    </row>
    <row r="25" spans="1:20" ht="12.75" customHeight="1">
      <c r="A25" s="114"/>
      <c r="B25" s="17"/>
      <c r="C25" s="5"/>
      <c r="D25" s="17"/>
      <c r="E25" s="17"/>
      <c r="F25" s="44" t="s">
        <v>71</v>
      </c>
      <c r="G25" s="45" t="s">
        <v>18</v>
      </c>
      <c r="H25" s="5"/>
      <c r="I25" s="5"/>
      <c r="L25" s="29"/>
      <c r="M25" s="22"/>
      <c r="N25" s="22"/>
      <c r="O25" s="28"/>
      <c r="P25" s="22"/>
      <c r="Q25" s="30"/>
      <c r="R25" s="24"/>
      <c r="S25" s="24"/>
      <c r="T25" s="22"/>
    </row>
    <row r="26" spans="1:20" ht="12.75" customHeight="1">
      <c r="A26" s="10"/>
      <c r="C26" s="10"/>
      <c r="F26" s="45">
        <f>SUM(F10:F24)</f>
        <v>0</v>
      </c>
      <c r="G26" s="46">
        <f>SUM(G10:G24)</f>
        <v>0</v>
      </c>
      <c r="I26" s="13">
        <f>SUM(I10:I24)</f>
        <v>0</v>
      </c>
      <c r="L26" s="21"/>
      <c r="M26" s="22"/>
      <c r="N26" s="22"/>
      <c r="O26" s="22"/>
      <c r="P26" s="22"/>
      <c r="Q26" s="23"/>
      <c r="R26" s="24"/>
      <c r="S26" s="24"/>
      <c r="T26" s="22"/>
    </row>
    <row r="27" spans="1:20" ht="12.75" customHeight="1">
      <c r="A27" s="10"/>
      <c r="B27" s="201" t="s">
        <v>65</v>
      </c>
      <c r="C27" s="202"/>
      <c r="D27" s="202"/>
      <c r="E27" s="202"/>
      <c r="F27" s="10"/>
      <c r="G27" s="10"/>
      <c r="H27" s="10"/>
      <c r="I27" s="10"/>
    </row>
    <row r="28" spans="1:20" ht="12.75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20" ht="13">
      <c r="A29" s="204" t="s">
        <v>15</v>
      </c>
      <c r="B29" s="204"/>
      <c r="C29" s="204"/>
      <c r="D29" s="204"/>
      <c r="E29" s="204"/>
      <c r="F29" s="204"/>
      <c r="G29" s="204"/>
      <c r="H29" s="204"/>
      <c r="I29" s="204"/>
    </row>
    <row r="30" spans="1:20" ht="25.5" customHeight="1">
      <c r="A30" s="115" t="s">
        <v>80</v>
      </c>
      <c r="B30" s="60"/>
      <c r="C30" s="60"/>
      <c r="D30" s="60"/>
      <c r="E30" s="60"/>
      <c r="F30" s="81" t="s">
        <v>51</v>
      </c>
      <c r="G30" s="81" t="s">
        <v>128</v>
      </c>
      <c r="H30" s="83"/>
      <c r="I30" s="82" t="s">
        <v>13</v>
      </c>
    </row>
    <row r="31" spans="1:20" ht="12.75" customHeight="1">
      <c r="A31" s="84" t="s">
        <v>46</v>
      </c>
      <c r="B31" s="208" t="s">
        <v>129</v>
      </c>
      <c r="C31" s="208"/>
      <c r="D31" s="208"/>
      <c r="E31" s="208"/>
      <c r="F31" s="5">
        <f>'Year 1'!$I31</f>
        <v>0</v>
      </c>
      <c r="G31" s="106">
        <v>0.04</v>
      </c>
      <c r="H31" s="10"/>
      <c r="I31" s="104">
        <f>$F31*(1+$G31)</f>
        <v>0</v>
      </c>
    </row>
    <row r="32" spans="1:20" ht="12.75" customHeight="1">
      <c r="A32" s="18" t="s">
        <v>2</v>
      </c>
      <c r="B32" s="208"/>
      <c r="C32" s="208"/>
      <c r="D32" s="208"/>
      <c r="E32" s="208"/>
      <c r="F32" s="5">
        <f>'Year 1'!$I32</f>
        <v>0</v>
      </c>
      <c r="G32" s="106">
        <v>0.04</v>
      </c>
      <c r="H32" s="10"/>
      <c r="I32" s="104">
        <f t="shared" ref="I32:I40" si="4">$F32*(1+$G32)</f>
        <v>0</v>
      </c>
    </row>
    <row r="33" spans="1:9" ht="12.75" customHeight="1">
      <c r="A33" s="84" t="s">
        <v>45</v>
      </c>
      <c r="B33" s="208"/>
      <c r="C33" s="208"/>
      <c r="D33" s="208"/>
      <c r="E33" s="208"/>
      <c r="F33" s="5">
        <f>'Year 1'!$I33</f>
        <v>0</v>
      </c>
      <c r="G33" s="106">
        <v>0.04</v>
      </c>
      <c r="H33" s="10"/>
      <c r="I33" s="104">
        <f t="shared" si="4"/>
        <v>0</v>
      </c>
    </row>
    <row r="34" spans="1:9" ht="12.75" customHeight="1">
      <c r="A34" s="123" t="str">
        <f>'Year 1'!A34</f>
        <v>Optional Expense Categories</v>
      </c>
      <c r="B34" s="208"/>
      <c r="C34" s="208"/>
      <c r="D34" s="208"/>
      <c r="E34" s="208"/>
      <c r="F34" s="5">
        <f>'Year 1'!$I34</f>
        <v>0</v>
      </c>
      <c r="G34" s="106">
        <v>0.04</v>
      </c>
      <c r="H34" s="158"/>
      <c r="I34" s="104">
        <f t="shared" si="4"/>
        <v>0</v>
      </c>
    </row>
    <row r="35" spans="1:9" ht="12.75" customHeight="1">
      <c r="A35" s="123" t="str">
        <f>'Year 1'!A35</f>
        <v>Optional Expense Categories</v>
      </c>
      <c r="B35" s="208"/>
      <c r="C35" s="208"/>
      <c r="D35" s="208"/>
      <c r="E35" s="208"/>
      <c r="F35" s="5">
        <f>'Year 1'!$I35</f>
        <v>0</v>
      </c>
      <c r="G35" s="106">
        <v>0.04</v>
      </c>
      <c r="H35" s="158"/>
      <c r="I35" s="104">
        <f t="shared" si="4"/>
        <v>0</v>
      </c>
    </row>
    <row r="36" spans="1:9" ht="12.75" customHeight="1">
      <c r="A36" s="123" t="str">
        <f>'Year 1'!A36</f>
        <v>Optional Expense Categories</v>
      </c>
      <c r="B36" s="208"/>
      <c r="C36" s="208"/>
      <c r="D36" s="208"/>
      <c r="E36" s="208"/>
      <c r="F36" s="5">
        <f>'Year 1'!$I36</f>
        <v>0</v>
      </c>
      <c r="G36" s="106">
        <v>0.04</v>
      </c>
      <c r="H36" s="158"/>
      <c r="I36" s="104">
        <f t="shared" si="4"/>
        <v>0</v>
      </c>
    </row>
    <row r="37" spans="1:9" ht="12.75" customHeight="1">
      <c r="A37" s="123" t="str">
        <f>'Year 1'!A37</f>
        <v>Optional Expense Categories</v>
      </c>
      <c r="B37" s="208"/>
      <c r="C37" s="208"/>
      <c r="D37" s="208"/>
      <c r="E37" s="208"/>
      <c r="F37" s="5">
        <f>'Year 1'!$I37</f>
        <v>0</v>
      </c>
      <c r="G37" s="106">
        <v>0.04</v>
      </c>
      <c r="H37" s="117"/>
      <c r="I37" s="104">
        <f t="shared" si="4"/>
        <v>0</v>
      </c>
    </row>
    <row r="38" spans="1:9" ht="12.75" customHeight="1">
      <c r="A38" s="123" t="str">
        <f>'Year 1'!A38</f>
        <v>Optional Expense Categories</v>
      </c>
      <c r="B38" s="208"/>
      <c r="C38" s="208"/>
      <c r="D38" s="208"/>
      <c r="E38" s="208"/>
      <c r="F38" s="5">
        <f>'Year 1'!$I38</f>
        <v>0</v>
      </c>
      <c r="G38" s="106">
        <v>0.04</v>
      </c>
      <c r="H38" s="117"/>
      <c r="I38" s="104">
        <f t="shared" si="4"/>
        <v>0</v>
      </c>
    </row>
    <row r="39" spans="1:9" ht="12.75" customHeight="1">
      <c r="A39" s="123" t="str">
        <f>'Year 1'!A39</f>
        <v>Optional Expense Categories</v>
      </c>
      <c r="B39" s="208"/>
      <c r="C39" s="208"/>
      <c r="D39" s="208"/>
      <c r="E39" s="208"/>
      <c r="F39" s="5">
        <f>'Year 1'!$I39</f>
        <v>0</v>
      </c>
      <c r="G39" s="106">
        <v>0.04</v>
      </c>
      <c r="H39" s="117"/>
      <c r="I39" s="104">
        <f t="shared" si="4"/>
        <v>0</v>
      </c>
    </row>
    <row r="40" spans="1:9" ht="12.75" customHeight="1">
      <c r="A40" s="84" t="s">
        <v>44</v>
      </c>
      <c r="B40" s="208"/>
      <c r="C40" s="208"/>
      <c r="D40" s="208"/>
      <c r="E40" s="208"/>
      <c r="F40" s="5">
        <f>'Year 1'!$I40</f>
        <v>0</v>
      </c>
      <c r="G40" s="106">
        <v>0.04</v>
      </c>
      <c r="H40" s="10"/>
      <c r="I40" s="104">
        <f t="shared" si="4"/>
        <v>0</v>
      </c>
    </row>
    <row r="41" spans="1:9" ht="12.75" customHeight="1">
      <c r="A41" s="18" t="s">
        <v>1</v>
      </c>
      <c r="B41" s="208"/>
      <c r="C41" s="208"/>
      <c r="D41" s="208"/>
      <c r="E41" s="208"/>
      <c r="F41" s="5">
        <f>'Year 1'!$I41</f>
        <v>0</v>
      </c>
      <c r="G41" s="106">
        <v>0.15</v>
      </c>
      <c r="H41" s="10"/>
      <c r="I41" s="104">
        <f>$F41*(1+$G41)</f>
        <v>0</v>
      </c>
    </row>
    <row r="42" spans="1:9" ht="12.75" customHeight="1">
      <c r="A42" s="84" t="s">
        <v>100</v>
      </c>
      <c r="B42" s="207" t="s">
        <v>68</v>
      </c>
      <c r="C42" s="207"/>
      <c r="D42" s="207"/>
      <c r="E42" s="207"/>
      <c r="F42" s="5">
        <f>'Year 1'!$I42</f>
        <v>0</v>
      </c>
      <c r="G42" s="127"/>
      <c r="H42" s="10"/>
      <c r="I42" s="104">
        <v>0</v>
      </c>
    </row>
    <row r="43" spans="1:9" ht="12.75" customHeight="1">
      <c r="A43" s="84" t="s">
        <v>101</v>
      </c>
      <c r="B43" s="207"/>
      <c r="C43" s="207"/>
      <c r="D43" s="207"/>
      <c r="E43" s="207"/>
      <c r="F43" s="5">
        <f>'Year 1'!$I43</f>
        <v>0</v>
      </c>
      <c r="G43" s="127"/>
      <c r="H43" s="10"/>
      <c r="I43" s="104">
        <v>0</v>
      </c>
    </row>
    <row r="44" spans="1:9" ht="12.75" customHeight="1">
      <c r="A44" s="84" t="s">
        <v>43</v>
      </c>
      <c r="B44" s="207"/>
      <c r="C44" s="207"/>
      <c r="D44" s="207"/>
      <c r="E44" s="207"/>
      <c r="F44" s="5">
        <f>'Year 1'!$I44</f>
        <v>0</v>
      </c>
      <c r="G44" s="127"/>
      <c r="H44" s="10"/>
      <c r="I44" s="104">
        <v>0</v>
      </c>
    </row>
    <row r="45" spans="1:9" ht="12.75" customHeight="1">
      <c r="A45" s="18"/>
      <c r="B45" s="10"/>
      <c r="C45" s="10"/>
      <c r="D45" s="10"/>
      <c r="E45" s="10"/>
      <c r="F45" s="10"/>
      <c r="G45" s="47" t="s">
        <v>7</v>
      </c>
      <c r="H45" s="10"/>
      <c r="I45" s="48">
        <f>SUM(I31:I44)</f>
        <v>0</v>
      </c>
    </row>
    <row r="46" spans="1:9" ht="12.75" customHeight="1">
      <c r="A46" s="10"/>
      <c r="B46" s="10"/>
      <c r="C46" s="10"/>
      <c r="D46" s="10"/>
      <c r="E46" s="10"/>
      <c r="F46" s="10"/>
      <c r="G46" s="10"/>
      <c r="H46" s="10"/>
      <c r="I46" s="5"/>
    </row>
    <row r="47" spans="1:9" ht="12.75" customHeight="1">
      <c r="A47" s="204" t="s">
        <v>12</v>
      </c>
      <c r="B47" s="204"/>
      <c r="C47" s="204"/>
      <c r="D47" s="204"/>
      <c r="E47" s="204"/>
      <c r="F47" s="204"/>
      <c r="G47" s="204"/>
      <c r="H47" s="204"/>
      <c r="I47" s="204"/>
    </row>
    <row r="48" spans="1:9" ht="12.75" customHeight="1">
      <c r="A48" s="18" t="s">
        <v>8</v>
      </c>
      <c r="B48" s="10"/>
      <c r="C48" s="10"/>
      <c r="D48" s="10"/>
      <c r="E48" s="10"/>
      <c r="F48" s="5">
        <f>'Year 1'!$I48</f>
        <v>0</v>
      </c>
      <c r="G48" s="106">
        <v>0.04</v>
      </c>
      <c r="H48" s="10"/>
      <c r="I48" s="104">
        <f t="shared" ref="I48:I49" si="5">$F48*(1+$G48)</f>
        <v>0</v>
      </c>
    </row>
    <row r="49" spans="1:9" ht="12.75" customHeight="1">
      <c r="A49" s="18" t="s">
        <v>10</v>
      </c>
      <c r="B49" s="10"/>
      <c r="C49" s="10"/>
      <c r="D49" s="10"/>
      <c r="E49" s="10"/>
      <c r="F49" s="5">
        <f>'Year 1'!$I49</f>
        <v>0</v>
      </c>
      <c r="G49" s="106">
        <v>0.04</v>
      </c>
      <c r="H49" s="10"/>
      <c r="I49" s="104">
        <f t="shared" si="5"/>
        <v>0</v>
      </c>
    </row>
    <row r="50" spans="1:9" ht="12.75" customHeight="1">
      <c r="A50" s="10"/>
      <c r="B50" s="10"/>
      <c r="C50" s="10"/>
      <c r="D50" s="10"/>
      <c r="E50" s="10"/>
      <c r="F50" s="10"/>
      <c r="G50" s="47" t="s">
        <v>7</v>
      </c>
      <c r="H50" s="10"/>
      <c r="I50" s="49">
        <f>SUM(I48:I49)</f>
        <v>0</v>
      </c>
    </row>
    <row r="51" spans="1:9">
      <c r="A51" s="10"/>
      <c r="B51" s="10"/>
      <c r="C51" s="10"/>
      <c r="D51" s="10"/>
      <c r="E51" s="10"/>
      <c r="F51" s="10"/>
      <c r="G51" s="10"/>
      <c r="H51" s="10"/>
      <c r="I51" s="5"/>
    </row>
    <row r="52" spans="1:9">
      <c r="A52" s="134" t="s">
        <v>92</v>
      </c>
      <c r="B52" s="14"/>
      <c r="C52" s="14"/>
      <c r="D52" s="14"/>
      <c r="E52" s="14"/>
      <c r="F52" s="14"/>
      <c r="G52" s="14"/>
      <c r="H52" s="14"/>
      <c r="I52" s="19">
        <f>I26+I45+I50</f>
        <v>0</v>
      </c>
    </row>
    <row r="53" spans="1:9">
      <c r="A53" s="206" t="s">
        <v>91</v>
      </c>
      <c r="B53" s="206"/>
      <c r="C53" s="206"/>
      <c r="D53" s="206"/>
      <c r="E53" s="92"/>
      <c r="F53" s="45">
        <f>IF('Input Data'!$B$7="MTDC",I40+I41+I43+I44,0)</f>
        <v>0</v>
      </c>
      <c r="G53" s="10"/>
      <c r="H53" s="10"/>
    </row>
    <row r="54" spans="1:9">
      <c r="C54" s="135" t="s">
        <v>5</v>
      </c>
      <c r="F54" s="50">
        <f>IF('Input Data'!$B$7="MTDC",$I$52-$F$53,0)</f>
        <v>0</v>
      </c>
      <c r="G54" s="10"/>
      <c r="H54" s="10"/>
    </row>
    <row r="55" spans="1:9">
      <c r="A55" s="12"/>
      <c r="B55" s="10"/>
      <c r="C55" s="10"/>
      <c r="D55" s="10"/>
      <c r="E55" s="10"/>
      <c r="F55" s="10"/>
      <c r="G55" s="10"/>
      <c r="H55" s="10"/>
      <c r="I55" s="13"/>
    </row>
    <row r="56" spans="1:9">
      <c r="A56" s="7" t="s">
        <v>19</v>
      </c>
      <c r="C56" s="38">
        <f>'Input Data'!$B$6</f>
        <v>0.49</v>
      </c>
      <c r="I56" s="15">
        <f>IF('Input Data'!$B$7="MTDC",$F$54*$C$56,$I$52*$C$56)</f>
        <v>0</v>
      </c>
    </row>
    <row r="57" spans="1:9" ht="15">
      <c r="A57" s="6"/>
      <c r="B57" s="6"/>
      <c r="C57" s="6"/>
      <c r="D57" s="6"/>
      <c r="E57" s="6"/>
      <c r="F57" s="6"/>
      <c r="G57" s="6"/>
      <c r="H57" s="6"/>
      <c r="I57" s="16"/>
    </row>
    <row r="58" spans="1:9" ht="15">
      <c r="A58" s="6" t="s">
        <v>7</v>
      </c>
      <c r="B58" s="6"/>
      <c r="C58" s="6"/>
      <c r="D58" s="6"/>
      <c r="E58" s="6"/>
      <c r="F58" s="6"/>
      <c r="G58" s="6"/>
      <c r="H58" s="6"/>
      <c r="I58" s="16">
        <f>I52+I56</f>
        <v>0</v>
      </c>
    </row>
  </sheetData>
  <sheetProtection sheet="1" objects="1" scenarios="1" selectLockedCells="1"/>
  <mergeCells count="8">
    <mergeCell ref="B4:I4"/>
    <mergeCell ref="A29:I29"/>
    <mergeCell ref="A47:I47"/>
    <mergeCell ref="A8:I8"/>
    <mergeCell ref="A53:D53"/>
    <mergeCell ref="B27:E27"/>
    <mergeCell ref="B31:E41"/>
    <mergeCell ref="B42:E44"/>
  </mergeCells>
  <printOptions gridLines="1"/>
  <pageMargins left="0.45" right="0.45" top="0.75" bottom="0.75" header="0.3" footer="0.3"/>
  <pageSetup scale="78" orientation="portrait"/>
  <headerFooter>
    <oddFooter>&amp;L&amp;F&amp;C&amp;A&amp;R&amp;D&amp;T</oddFooter>
  </headerFooter>
  <ignoredErrors>
    <ignoredError sqref="I48:I49 I37:I41 A38:A39 I31:I33 A34:A35 A36:A37 I34:I3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97CFC2-E521-4E68-A051-4110491FEBC1}">
            <xm:f>AND('Input Data'!$B$8="YES",('Input Data'!$E16*(1+'Input Data'!$G16)*(1+'Input Data'!$H16)&gt;'Input Data'!$H$32))</xm:f>
            <x14:dxf>
              <font>
                <color rgb="FF00B050"/>
              </font>
            </x14:dxf>
          </x14:cfRule>
          <xm:sqref>C10:C24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0.59999389629810485"/>
  </sheetPr>
  <dimension ref="A1:T58"/>
  <sheetViews>
    <sheetView topLeftCell="A16" workbookViewId="0">
      <selection activeCell="B7" sqref="B7"/>
    </sheetView>
  </sheetViews>
  <sheetFormatPr baseColWidth="10" defaultColWidth="8.83203125" defaultRowHeight="12" x14ac:dyDescent="0"/>
  <cols>
    <col min="1" max="1" width="24.6640625" style="1" customWidth="1"/>
    <col min="2" max="2" width="28.6640625" style="1" customWidth="1"/>
    <col min="3" max="7" width="11.33203125" style="1" customWidth="1"/>
    <col min="8" max="8" width="2.5" style="1" customWidth="1"/>
    <col min="9" max="9" width="11.33203125" style="1" customWidth="1"/>
    <col min="11" max="11" width="12.6640625" customWidth="1"/>
  </cols>
  <sheetData>
    <row r="1" spans="1:20" ht="15">
      <c r="B1" s="39"/>
      <c r="D1" s="6" t="s">
        <v>75</v>
      </c>
      <c r="E1" s="39"/>
    </row>
    <row r="3" spans="1:20" ht="15">
      <c r="A3" s="6" t="s">
        <v>0</v>
      </c>
      <c r="B3" s="93" t="str">
        <f>IF('Input Data'!$B$2="","",'Input Data'!$B$2)</f>
        <v/>
      </c>
      <c r="H3" s="22"/>
    </row>
    <row r="4" spans="1:20" s="88" customFormat="1" ht="12.75" customHeight="1">
      <c r="A4" s="31" t="s">
        <v>62</v>
      </c>
      <c r="B4" s="201" t="str">
        <f>IF('Input Data'!$B$3:$G$3="","",'Input Data'!$B$3:$G$3)</f>
        <v/>
      </c>
      <c r="C4" s="201"/>
      <c r="D4" s="201"/>
      <c r="E4" s="201"/>
      <c r="F4" s="201"/>
      <c r="G4" s="201"/>
      <c r="H4" s="201"/>
      <c r="I4" s="201"/>
    </row>
    <row r="5" spans="1:20" ht="12.75" customHeight="1">
      <c r="A5" s="31" t="s">
        <v>11</v>
      </c>
      <c r="B5" s="93" t="str">
        <f>IF('Input Data'!$B$4="","",'Input Data'!$B$4)</f>
        <v/>
      </c>
    </row>
    <row r="6" spans="1:20" ht="12.75" customHeight="1">
      <c r="A6" s="7" t="s">
        <v>9</v>
      </c>
      <c r="B6" s="117" t="str">
        <f>IF('Input Data'!$B$5="","",'Input Data'!$B$5)</f>
        <v/>
      </c>
    </row>
    <row r="7" spans="1:20" ht="12.75" customHeight="1">
      <c r="A7" s="31" t="s">
        <v>17</v>
      </c>
      <c r="B7" s="107"/>
    </row>
    <row r="8" spans="1:20" ht="13">
      <c r="A8" s="204" t="s">
        <v>81</v>
      </c>
      <c r="B8" s="205"/>
      <c r="C8" s="205"/>
      <c r="D8" s="205"/>
      <c r="E8" s="205"/>
      <c r="F8" s="205"/>
      <c r="G8" s="205"/>
      <c r="H8" s="205"/>
      <c r="I8" s="205"/>
    </row>
    <row r="9" spans="1:20" s="53" customFormat="1" ht="25.5" customHeight="1">
      <c r="A9" s="115" t="s">
        <v>79</v>
      </c>
      <c r="B9" s="81" t="s">
        <v>40</v>
      </c>
      <c r="C9" s="81" t="s">
        <v>64</v>
      </c>
      <c r="D9" s="81" t="s">
        <v>42</v>
      </c>
      <c r="E9" s="81" t="s">
        <v>41</v>
      </c>
      <c r="F9" s="80" t="s">
        <v>72</v>
      </c>
      <c r="G9" s="80" t="s">
        <v>14</v>
      </c>
      <c r="H9" s="80"/>
      <c r="I9" s="82" t="s">
        <v>13</v>
      </c>
    </row>
    <row r="10" spans="1:20" ht="12.75" customHeight="1">
      <c r="A10" s="124" t="str">
        <f>IF('Input Data'!$A$16="","",'Input Data'!$A$16)</f>
        <v/>
      </c>
      <c r="B10" s="73" t="str">
        <f>IF($A10="","",VLOOKUP($A10,'Input Data'!$A$16:$V$30,6,0))</f>
        <v/>
      </c>
      <c r="C10" s="32" t="str">
        <f>IF($A10="","",IF('Input Data'!$B$8="YES",IF('Input Data'!$E16*(1+'Input Data'!$G16)*(1+'Input Data'!$H16)*(1+'Input Data'!$I16)&gt;'Input Data'!$H$32,'Input Data'!$H$32/12*'Input Data'!$D16,'Input Data'!$E16*(1+'Input Data'!$G16)*(1+'Input Data'!$H16)*(1+'Input Data'!$I16)),'Input Data'!$E16*(1+'Input Data'!$G16)*(1+'Input Data'!$H16)*(1+'Input Data'!$I16)))</f>
        <v/>
      </c>
      <c r="D10" s="70" t="str">
        <f>IF($A10="","",VLOOKUP($A10,'Input Data'!$A$16:$V$30,18,0))</f>
        <v/>
      </c>
      <c r="E10" s="72" t="str">
        <f>IF($B10="","",VLOOKUP($B10,'Input Data'!$A$34:$D$41,3,0))</f>
        <v/>
      </c>
      <c r="F10" s="5" t="str">
        <f>IF($C10="","",($C10/'Input Data'!$D16)*$D10)</f>
        <v/>
      </c>
      <c r="G10" s="5" t="str">
        <f>IF($E10="","",$F10*$E10)</f>
        <v/>
      </c>
      <c r="H10" s="5"/>
      <c r="I10" s="5">
        <f t="shared" ref="I10:I12" si="0">SUM(F10:H10)</f>
        <v>0</v>
      </c>
      <c r="L10" s="58"/>
      <c r="M10" s="58"/>
      <c r="N10" s="58"/>
      <c r="O10" s="58"/>
      <c r="P10" s="58"/>
      <c r="Q10" s="26"/>
      <c r="R10" s="24"/>
      <c r="S10" s="24"/>
      <c r="T10" s="27"/>
    </row>
    <row r="11" spans="1:20" ht="12.75" customHeight="1">
      <c r="A11" s="124" t="str">
        <f>IF('Input Data'!$A$17="","",'Input Data'!$A$17)</f>
        <v/>
      </c>
      <c r="B11" s="118" t="str">
        <f>IF($A11="","",VLOOKUP($A11,'Input Data'!$A$16:$V$30,6,0))</f>
        <v/>
      </c>
      <c r="C11" s="32" t="str">
        <f>IF($A11="","",IF('Input Data'!$B$8="YES",IF('Input Data'!$E17*(1+'Input Data'!$G17)*(1+'Input Data'!$H17)*(1+'Input Data'!$I17)&gt;'Input Data'!$H$32,'Input Data'!$H$32/12*'Input Data'!$D17,'Input Data'!$E17*(1+'Input Data'!$G17)*(1+'Input Data'!$H17)*(1+'Input Data'!$I17)),'Input Data'!$E17*(1+'Input Data'!$G17)*(1+'Input Data'!$H17)*(1+'Input Data'!$I17)))</f>
        <v/>
      </c>
      <c r="D11" s="70" t="str">
        <f>IF($A11="","",VLOOKUP($A11,'Input Data'!$A$16:$V$30,18,0))</f>
        <v/>
      </c>
      <c r="E11" s="72" t="str">
        <f>IF($B11="","",VLOOKUP($B11,'Input Data'!$A$34:$D$41,3,0))</f>
        <v/>
      </c>
      <c r="F11" s="5" t="str">
        <f>IF($C11="","",($C11/'Input Data'!$D17)*$D11)</f>
        <v/>
      </c>
      <c r="G11" s="5" t="str">
        <f t="shared" ref="G11:G24" si="1">IF($E11="","",$F11*$E11)</f>
        <v/>
      </c>
      <c r="H11" s="5"/>
      <c r="I11" s="5">
        <f t="shared" si="0"/>
        <v>0</v>
      </c>
      <c r="L11" s="21"/>
      <c r="M11" s="22"/>
      <c r="N11" s="22"/>
      <c r="O11" s="28"/>
      <c r="P11" s="22"/>
      <c r="Q11" s="23"/>
      <c r="R11" s="24"/>
      <c r="S11" s="24"/>
      <c r="T11" s="22"/>
    </row>
    <row r="12" spans="1:20" ht="12.75" customHeight="1">
      <c r="A12" s="124" t="str">
        <f>IF('Input Data'!$A$18="","",'Input Data'!$A$18)</f>
        <v/>
      </c>
      <c r="B12" s="118" t="str">
        <f>IF($A12="","",VLOOKUP($A12,'Input Data'!$A$16:$V$30,6,0))</f>
        <v/>
      </c>
      <c r="C12" s="32" t="str">
        <f>IF($A12="","",IF('Input Data'!$B$8="YES",IF('Input Data'!$E18*(1+'Input Data'!$G18)*(1+'Input Data'!$H18)*(1+'Input Data'!$I18)&gt;'Input Data'!$H$32,'Input Data'!$H$32/12*'Input Data'!$D18,'Input Data'!$E18*(1+'Input Data'!$G18)*(1+'Input Data'!$H18)*(1+'Input Data'!$I18)),'Input Data'!$E18*(1+'Input Data'!$G18)*(1+'Input Data'!$H18)*(1+'Input Data'!$I18)))</f>
        <v/>
      </c>
      <c r="D12" s="70" t="str">
        <f>IF($A12="","",VLOOKUP($A12,'Input Data'!$A$16:$V$30,18,0))</f>
        <v/>
      </c>
      <c r="E12" s="72" t="str">
        <f>IF($B12="","",VLOOKUP($B12,'Input Data'!$A$34:$D$41,3,0))</f>
        <v/>
      </c>
      <c r="F12" s="5" t="str">
        <f>IF($C12="","",($C12/'Input Data'!$D18)*$D12)</f>
        <v/>
      </c>
      <c r="G12" s="5" t="str">
        <f t="shared" si="1"/>
        <v/>
      </c>
      <c r="H12" s="5"/>
      <c r="I12" s="5">
        <f t="shared" si="0"/>
        <v>0</v>
      </c>
      <c r="L12" s="21"/>
      <c r="M12" s="22"/>
      <c r="N12" s="22"/>
      <c r="O12" s="28"/>
      <c r="P12" s="22"/>
      <c r="Q12" s="23"/>
      <c r="R12" s="24"/>
      <c r="S12" s="24"/>
      <c r="T12" s="22"/>
    </row>
    <row r="13" spans="1:20" ht="12.75" customHeight="1">
      <c r="A13" s="124" t="str">
        <f>IF('Input Data'!$A$19="","",'Input Data'!$A$19)</f>
        <v/>
      </c>
      <c r="B13" s="118" t="str">
        <f>IF($A13="","",VLOOKUP($A13,'Input Data'!$A$16:$V$30,6,0))</f>
        <v/>
      </c>
      <c r="C13" s="32" t="str">
        <f>IF($A13="","",IF('Input Data'!$B$8="YES",IF('Input Data'!$E19*(1+'Input Data'!$G19)*(1+'Input Data'!$H19)*(1+'Input Data'!$I19)&gt;'Input Data'!$H$32,'Input Data'!$H$32/12*'Input Data'!$D19,'Input Data'!$E19*(1+'Input Data'!$G19)*(1+'Input Data'!$H19)*(1+'Input Data'!$I19)),'Input Data'!$E19*(1+'Input Data'!$G19)*(1+'Input Data'!$H19)*(1+'Input Data'!$I19)))</f>
        <v/>
      </c>
      <c r="D13" s="70" t="str">
        <f>IF($A13="","",VLOOKUP($A13,'Input Data'!$A$16:$V$30,18,0))</f>
        <v/>
      </c>
      <c r="E13" s="72" t="str">
        <f>IF($B13="","",VLOOKUP($B13,'Input Data'!$A$34:$D$41,3,0))</f>
        <v/>
      </c>
      <c r="F13" s="5" t="str">
        <f>IF($C13="","",($C13/'Input Data'!$D19)*$D13)</f>
        <v/>
      </c>
      <c r="G13" s="5" t="str">
        <f t="shared" si="1"/>
        <v/>
      </c>
      <c r="H13" s="5"/>
      <c r="I13" s="5">
        <f t="shared" ref="I13" si="2">SUM(F13:H13)</f>
        <v>0</v>
      </c>
      <c r="L13" s="140"/>
      <c r="M13" s="22"/>
      <c r="N13" s="22"/>
      <c r="O13" s="28"/>
      <c r="P13" s="22"/>
      <c r="Q13" s="23"/>
      <c r="R13" s="24"/>
      <c r="S13" s="24"/>
      <c r="T13" s="22"/>
    </row>
    <row r="14" spans="1:20" ht="12.75" customHeight="1">
      <c r="A14" s="124" t="str">
        <f>IF('Input Data'!$A$20="","",'Input Data'!$A$20)</f>
        <v/>
      </c>
      <c r="B14" s="118" t="str">
        <f>IF($A14="","",VLOOKUP($A14,'Input Data'!$A$16:$V$30,6,0))</f>
        <v/>
      </c>
      <c r="C14" s="32" t="str">
        <f>IF($A14="","",IF('Input Data'!$B$8="YES",IF('Input Data'!$E20*(1+'Input Data'!$G20)*(1+'Input Data'!$H20)*(1+'Input Data'!$I20)&gt;'Input Data'!$H$32,'Input Data'!$H$32/12*'Input Data'!$D20,'Input Data'!$E20*(1+'Input Data'!$G20)*(1+'Input Data'!$H20)*(1+'Input Data'!$I20)),'Input Data'!$E20*(1+'Input Data'!$G20)*(1+'Input Data'!$H20)*(1+'Input Data'!$I20)))</f>
        <v/>
      </c>
      <c r="D14" s="70" t="str">
        <f>IF($A14="","",VLOOKUP($A14,'Input Data'!$A$16:$V$30,18,0))</f>
        <v/>
      </c>
      <c r="E14" s="72" t="str">
        <f>IF($B14="","",VLOOKUP($B14,'Input Data'!$A$34:$D$41,3,0))</f>
        <v/>
      </c>
      <c r="F14" s="5" t="str">
        <f>IF($C14="","",($C14/'Input Data'!$D20)*$D14)</f>
        <v/>
      </c>
      <c r="G14" s="5" t="str">
        <f t="shared" si="1"/>
        <v/>
      </c>
      <c r="H14" s="5"/>
      <c r="I14" s="5">
        <f t="shared" ref="I14:I24" si="3">SUM(F14:H14)</f>
        <v>0</v>
      </c>
      <c r="L14" s="21"/>
      <c r="M14" s="22"/>
      <c r="N14" s="22"/>
      <c r="O14" s="28"/>
      <c r="P14" s="22"/>
      <c r="Q14" s="23"/>
      <c r="R14" s="24"/>
      <c r="S14" s="24"/>
      <c r="T14" s="22"/>
    </row>
    <row r="15" spans="1:20" ht="12.75" customHeight="1">
      <c r="A15" s="124" t="str">
        <f>IF('Input Data'!$A$21="","",'Input Data'!$A$21)</f>
        <v/>
      </c>
      <c r="B15" s="118" t="str">
        <f>IF($A15="","",VLOOKUP($A15,'Input Data'!$A$16:$V$30,6,0))</f>
        <v/>
      </c>
      <c r="C15" s="32" t="str">
        <f>IF($A15="","",IF('Input Data'!$B$8="YES",IF('Input Data'!$E21*(1+'Input Data'!$G21)*(1+'Input Data'!$H21)*(1+'Input Data'!$I21)&gt;'Input Data'!$H$32,'Input Data'!$H$32/12*'Input Data'!$D21,'Input Data'!$E21*(1+'Input Data'!$G21)*(1+'Input Data'!$H21)*(1+'Input Data'!$I21)),'Input Data'!$E21*(1+'Input Data'!$G21)*(1+'Input Data'!$H21)*(1+'Input Data'!$I21)))</f>
        <v/>
      </c>
      <c r="D15" s="70" t="str">
        <f>IF($A15="","",VLOOKUP($A15,'Input Data'!$A$16:$V$30,18,0))</f>
        <v/>
      </c>
      <c r="E15" s="72" t="str">
        <f>IF($B15="","",VLOOKUP($B15,'Input Data'!$A$34:$D$41,3,0))</f>
        <v/>
      </c>
      <c r="F15" s="5" t="str">
        <f>IF($C15="","",($C15/'Input Data'!$D21)*$D15)</f>
        <v/>
      </c>
      <c r="G15" s="5" t="str">
        <f t="shared" si="1"/>
        <v/>
      </c>
      <c r="H15" s="5"/>
      <c r="I15" s="5">
        <f t="shared" si="3"/>
        <v>0</v>
      </c>
      <c r="L15" s="21"/>
      <c r="M15" s="22"/>
      <c r="N15" s="22"/>
      <c r="O15" s="28"/>
      <c r="P15" s="22"/>
      <c r="Q15" s="23"/>
      <c r="R15" s="24"/>
      <c r="S15" s="24"/>
      <c r="T15" s="22"/>
    </row>
    <row r="16" spans="1:20" ht="12.75" customHeight="1">
      <c r="A16" s="124" t="str">
        <f>IF('Input Data'!$A$22="","",'Input Data'!$A$22)</f>
        <v/>
      </c>
      <c r="B16" s="118" t="str">
        <f>IF($A16="","",VLOOKUP($A16,'Input Data'!$A$16:$V$30,6,0))</f>
        <v/>
      </c>
      <c r="C16" s="32" t="str">
        <f>IF($A16="","",IF('Input Data'!$B$8="YES",IF('Input Data'!$E22*(1+'Input Data'!$G22)*(1+'Input Data'!$H22)*(1+'Input Data'!$I22)&gt;'Input Data'!$H$32,'Input Data'!$H$32/12*'Input Data'!$D22,'Input Data'!$E22*(1+'Input Data'!$G22)*(1+'Input Data'!$H22)*(1+'Input Data'!$I22)),'Input Data'!$E22*(1+'Input Data'!$G22)*(1+'Input Data'!$H22)*(1+'Input Data'!$I22)))</f>
        <v/>
      </c>
      <c r="D16" s="70" t="str">
        <f>IF($A16="","",VLOOKUP($A16,'Input Data'!$A$16:$V$30,18,0))</f>
        <v/>
      </c>
      <c r="E16" s="72" t="str">
        <f>IF($B16="","",VLOOKUP($B16,'Input Data'!$A$34:$D$41,3,0))</f>
        <v/>
      </c>
      <c r="F16" s="5" t="str">
        <f>IF($C16="","",($C16/'Input Data'!$D22)*$D16)</f>
        <v/>
      </c>
      <c r="G16" s="5" t="str">
        <f t="shared" si="1"/>
        <v/>
      </c>
      <c r="H16" s="5"/>
      <c r="I16" s="5">
        <f t="shared" si="3"/>
        <v>0</v>
      </c>
      <c r="L16" s="21"/>
      <c r="M16" s="22"/>
      <c r="N16" s="22"/>
      <c r="O16" s="28"/>
      <c r="P16" s="22"/>
      <c r="Q16" s="23"/>
      <c r="R16" s="24"/>
      <c r="S16" s="24"/>
      <c r="T16" s="22"/>
    </row>
    <row r="17" spans="1:20" ht="12.75" customHeight="1">
      <c r="A17" s="124" t="str">
        <f>IF('Input Data'!$A$23="","",'Input Data'!$A$23)</f>
        <v/>
      </c>
      <c r="B17" s="118" t="str">
        <f>IF($A17="","",VLOOKUP($A17,'Input Data'!$A$16:$V$30,6,0))</f>
        <v/>
      </c>
      <c r="C17" s="32" t="str">
        <f>IF($A17="","",IF('Input Data'!$B$8="YES",IF('Input Data'!$E23*(1+'Input Data'!$G23)*(1+'Input Data'!$H23)*(1+'Input Data'!$I23)&gt;'Input Data'!$H$32,'Input Data'!$H$32/12*'Input Data'!$D23,'Input Data'!$E23*(1+'Input Data'!$G23)*(1+'Input Data'!$H23)*(1+'Input Data'!$I23)),'Input Data'!$E23*(1+'Input Data'!$G23)*(1+'Input Data'!$H23)*(1+'Input Data'!$I23)))</f>
        <v/>
      </c>
      <c r="D17" s="70" t="str">
        <f>IF($A17="","",VLOOKUP($A17,'Input Data'!$A$16:$V$30,18,0))</f>
        <v/>
      </c>
      <c r="E17" s="72" t="str">
        <f>IF($B17="","",VLOOKUP($B17,'Input Data'!$A$34:$D$41,3,0))</f>
        <v/>
      </c>
      <c r="F17" s="5" t="str">
        <f>IF($C17="","",($C17/'Input Data'!$D23)*$D17)</f>
        <v/>
      </c>
      <c r="G17" s="5" t="str">
        <f t="shared" si="1"/>
        <v/>
      </c>
      <c r="H17" s="5"/>
      <c r="I17" s="5">
        <f t="shared" si="3"/>
        <v>0</v>
      </c>
      <c r="L17" s="21"/>
      <c r="M17" s="22"/>
      <c r="N17" s="22"/>
      <c r="O17" s="28"/>
      <c r="P17" s="22"/>
      <c r="Q17" s="23"/>
      <c r="R17" s="24"/>
      <c r="S17" s="24"/>
      <c r="T17" s="22"/>
    </row>
    <row r="18" spans="1:20" ht="12.75" customHeight="1">
      <c r="A18" s="124" t="str">
        <f>IF('Input Data'!$A$24="","",'Input Data'!$A$24)</f>
        <v/>
      </c>
      <c r="B18" s="118" t="str">
        <f>IF($A18="","",VLOOKUP($A18,'Input Data'!$A$16:$V$30,6,0))</f>
        <v/>
      </c>
      <c r="C18" s="32" t="str">
        <f>IF($A18="","",IF('Input Data'!$B$8="YES",IF('Input Data'!$E24*(1+'Input Data'!$G24)*(1+'Input Data'!$H24)*(1+'Input Data'!$I24)&gt;'Input Data'!$H$32,'Input Data'!$H$32/12*'Input Data'!$D24,'Input Data'!$E24*(1+'Input Data'!$G24)*(1+'Input Data'!$H24)*(1+'Input Data'!$I24)),'Input Data'!$E24*(1+'Input Data'!$G24)*(1+'Input Data'!$H24)*(1+'Input Data'!$I24)))</f>
        <v/>
      </c>
      <c r="D18" s="70" t="str">
        <f>IF($A18="","",VLOOKUP($A18,'Input Data'!$A$16:$V$30,18,0))</f>
        <v/>
      </c>
      <c r="E18" s="72" t="str">
        <f>IF($B18="","",VLOOKUP($B18,'Input Data'!$A$34:$D$41,3,0))</f>
        <v/>
      </c>
      <c r="F18" s="5" t="str">
        <f>IF($C18="","",($C18/'Input Data'!$D24)*$D18)</f>
        <v/>
      </c>
      <c r="G18" s="5" t="str">
        <f t="shared" si="1"/>
        <v/>
      </c>
      <c r="H18" s="5"/>
      <c r="I18" s="5">
        <f t="shared" si="3"/>
        <v>0</v>
      </c>
      <c r="L18" s="21"/>
      <c r="M18" s="22"/>
      <c r="N18" s="22"/>
      <c r="O18" s="28"/>
      <c r="P18" s="22"/>
      <c r="Q18" s="23"/>
      <c r="R18" s="24"/>
      <c r="S18" s="24"/>
      <c r="T18" s="22"/>
    </row>
    <row r="19" spans="1:20" ht="12.75" customHeight="1">
      <c r="A19" s="124" t="str">
        <f>IF('Input Data'!$A$25="","",'Input Data'!$A$25)</f>
        <v/>
      </c>
      <c r="B19" s="118" t="str">
        <f>IF($A19="","",VLOOKUP($A19,'Input Data'!$A$16:$V$30,6,0))</f>
        <v/>
      </c>
      <c r="C19" s="32" t="str">
        <f>IF($A19="","",IF('Input Data'!$B$8="YES",IF('Input Data'!$E25*(1+'Input Data'!$G25)*(1+'Input Data'!$H25)*(1+'Input Data'!$I25)&gt;'Input Data'!$H$32,'Input Data'!$H$32/12*'Input Data'!$D25,'Input Data'!$E25*(1+'Input Data'!$G25)*(1+'Input Data'!$H25)*(1+'Input Data'!$I25)),'Input Data'!$E25*(1+'Input Data'!$G25)*(1+'Input Data'!$H25)*(1+'Input Data'!$I25)))</f>
        <v/>
      </c>
      <c r="D19" s="70" t="str">
        <f>IF($A19="","",VLOOKUP($A19,'Input Data'!$A$16:$V$30,18,0))</f>
        <v/>
      </c>
      <c r="E19" s="72" t="str">
        <f>IF($B19="","",VLOOKUP($B19,'Input Data'!$A$34:$D$41,3,0))</f>
        <v/>
      </c>
      <c r="F19" s="5" t="str">
        <f>IF($C19="","",($C19/'Input Data'!$D25)*$D19)</f>
        <v/>
      </c>
      <c r="G19" s="5" t="str">
        <f t="shared" si="1"/>
        <v/>
      </c>
      <c r="H19" s="5"/>
      <c r="I19" s="5">
        <f t="shared" si="3"/>
        <v>0</v>
      </c>
      <c r="L19" s="21"/>
      <c r="M19" s="22"/>
      <c r="N19" s="22"/>
      <c r="O19" s="28"/>
      <c r="P19" s="22"/>
      <c r="Q19" s="23"/>
      <c r="R19" s="24"/>
      <c r="S19" s="24"/>
      <c r="T19" s="22"/>
    </row>
    <row r="20" spans="1:20" ht="12.75" customHeight="1">
      <c r="A20" s="124" t="str">
        <f>IF('Input Data'!$A$26="","",'Input Data'!$A$26)</f>
        <v/>
      </c>
      <c r="B20" s="118" t="str">
        <f>IF($A20="","",VLOOKUP($A20,'Input Data'!$A$16:$V$30,6,0))</f>
        <v/>
      </c>
      <c r="C20" s="32" t="str">
        <f>IF($A20="","",IF('Input Data'!$B$8="YES",IF('Input Data'!$E26*(1+'Input Data'!$G26)*(1+'Input Data'!$H26)*(1+'Input Data'!$I26)&gt;'Input Data'!$H$32,'Input Data'!$H$32/12*'Input Data'!$D26,'Input Data'!$E26*(1+'Input Data'!$G26)*(1+'Input Data'!$H26)*(1+'Input Data'!$I26)),'Input Data'!$E26*(1+'Input Data'!$G26)*(1+'Input Data'!$H26)*(1+'Input Data'!$I26)))</f>
        <v/>
      </c>
      <c r="D20" s="70" t="str">
        <f>IF($A20="","",VLOOKUP($A20,'Input Data'!$A$16:$V$30,18,0))</f>
        <v/>
      </c>
      <c r="E20" s="72" t="str">
        <f>IF($B20="","",VLOOKUP($B20,'Input Data'!$A$34:$D$41,3,0))</f>
        <v/>
      </c>
      <c r="F20" s="5" t="str">
        <f>IF($C20="","",($C20/'Input Data'!$D26)*$D20)</f>
        <v/>
      </c>
      <c r="G20" s="5" t="str">
        <f t="shared" si="1"/>
        <v/>
      </c>
      <c r="H20" s="5"/>
      <c r="I20" s="5">
        <f t="shared" si="3"/>
        <v>0</v>
      </c>
      <c r="L20" s="21"/>
      <c r="M20" s="22"/>
      <c r="N20" s="22"/>
      <c r="O20" s="28"/>
      <c r="P20" s="22"/>
      <c r="Q20" s="23"/>
      <c r="R20" s="24"/>
      <c r="S20" s="24"/>
      <c r="T20" s="22"/>
    </row>
    <row r="21" spans="1:20" ht="12.75" customHeight="1">
      <c r="A21" s="124" t="str">
        <f>IF('Input Data'!$A$27="","",'Input Data'!$A$27)</f>
        <v/>
      </c>
      <c r="B21" s="118" t="str">
        <f>IF($A21="","",VLOOKUP($A21,'Input Data'!$A$16:$V$30,6,0))</f>
        <v/>
      </c>
      <c r="C21" s="32" t="str">
        <f>IF($A21="","",IF('Input Data'!$B$8="YES",IF('Input Data'!$E27*(1+'Input Data'!$G27)*(1+'Input Data'!$H27)*(1+'Input Data'!$I27)&gt;'Input Data'!$H$32,'Input Data'!$H$32/12*'Input Data'!$D27,'Input Data'!$E27*(1+'Input Data'!$G27)*(1+'Input Data'!$H27)*(1+'Input Data'!$I27)),'Input Data'!$E27*(1+'Input Data'!$G27)*(1+'Input Data'!$H27)*(1+'Input Data'!$I27)))</f>
        <v/>
      </c>
      <c r="D21" s="70" t="str">
        <f>IF($A21="","",VLOOKUP($A21,'Input Data'!$A$16:$V$30,18,0))</f>
        <v/>
      </c>
      <c r="E21" s="72" t="str">
        <f>IF($B21="","",VLOOKUP($B21,'Input Data'!$A$34:$D$41,3,0))</f>
        <v/>
      </c>
      <c r="F21" s="5" t="str">
        <f>IF($C21="","",($C21/'Input Data'!$D27)*$D21)</f>
        <v/>
      </c>
      <c r="G21" s="5" t="str">
        <f t="shared" si="1"/>
        <v/>
      </c>
      <c r="H21" s="5"/>
      <c r="I21" s="5">
        <f t="shared" si="3"/>
        <v>0</v>
      </c>
      <c r="L21" s="21"/>
      <c r="M21" s="22"/>
      <c r="N21" s="22"/>
      <c r="O21" s="28"/>
      <c r="P21" s="22"/>
      <c r="Q21" s="23"/>
      <c r="R21" s="24"/>
      <c r="S21" s="24"/>
      <c r="T21" s="22"/>
    </row>
    <row r="22" spans="1:20" ht="12.75" customHeight="1">
      <c r="A22" s="124" t="str">
        <f>IF('Input Data'!$A$28="","",'Input Data'!$A$28)</f>
        <v/>
      </c>
      <c r="B22" s="118" t="str">
        <f>IF($A22="","",VLOOKUP($A22,'Input Data'!$A$16:$V$30,6,0))</f>
        <v/>
      </c>
      <c r="C22" s="32" t="str">
        <f>IF($A22="","",IF('Input Data'!$B$8="YES",IF('Input Data'!$E28*(1+'Input Data'!$G28)*(1+'Input Data'!$H28)*(1+'Input Data'!$I28)&gt;'Input Data'!$H$32,'Input Data'!$H$32/12*'Input Data'!$D28,'Input Data'!$E28*(1+'Input Data'!$G28)*(1+'Input Data'!$H28)*(1+'Input Data'!$I28)),'Input Data'!$E28*(1+'Input Data'!$G28)*(1+'Input Data'!$H28)*(1+'Input Data'!$I28)))</f>
        <v/>
      </c>
      <c r="D22" s="70" t="str">
        <f>IF($A22="","",VLOOKUP($A22,'Input Data'!$A$16:$V$30,18,0))</f>
        <v/>
      </c>
      <c r="E22" s="72" t="str">
        <f>IF($B22="","",VLOOKUP($B22,'Input Data'!$A$34:$D$41,3,0))</f>
        <v/>
      </c>
      <c r="F22" s="5" t="str">
        <f>IF($C22="","",($C22/'Input Data'!$D28)*$D22)</f>
        <v/>
      </c>
      <c r="G22" s="5" t="str">
        <f t="shared" si="1"/>
        <v/>
      </c>
      <c r="H22" s="5"/>
      <c r="I22" s="5">
        <f t="shared" si="3"/>
        <v>0</v>
      </c>
      <c r="L22" s="21"/>
      <c r="M22" s="22"/>
      <c r="N22" s="22"/>
      <c r="O22" s="28"/>
      <c r="P22" s="22"/>
      <c r="Q22" s="23"/>
      <c r="R22" s="24"/>
      <c r="S22" s="24"/>
      <c r="T22" s="22"/>
    </row>
    <row r="23" spans="1:20" ht="12.75" customHeight="1">
      <c r="A23" s="124" t="str">
        <f>IF('Input Data'!$A$29="","",'Input Data'!$A$29)</f>
        <v/>
      </c>
      <c r="B23" s="118" t="str">
        <f>IF($A23="","",VLOOKUP($A23,'Input Data'!$A$16:$V$30,6,0))</f>
        <v/>
      </c>
      <c r="C23" s="32" t="str">
        <f>IF($A23="","",IF('Input Data'!$B$8="YES",IF('Input Data'!$E29*(1+'Input Data'!$G29)*(1+'Input Data'!$H29)*(1+'Input Data'!$I29)&gt;'Input Data'!$H$32,'Input Data'!$H$32/12*'Input Data'!$D29,'Input Data'!$E29*(1+'Input Data'!$G29)*(1+'Input Data'!$H29)*(1+'Input Data'!$I29)),'Input Data'!$E29*(1+'Input Data'!$G29)*(1+'Input Data'!$H29)*(1+'Input Data'!$I29)))</f>
        <v/>
      </c>
      <c r="D23" s="70" t="str">
        <f>IF($A23="","",VLOOKUP($A23,'Input Data'!$A$16:$V$30,18,0))</f>
        <v/>
      </c>
      <c r="E23" s="72" t="str">
        <f>IF($B23="","",VLOOKUP($B23,'Input Data'!$A$34:$D$41,3,0))</f>
        <v/>
      </c>
      <c r="F23" s="5" t="str">
        <f>IF($C23="","",($C23/'Input Data'!$D29)*$D23)</f>
        <v/>
      </c>
      <c r="G23" s="5" t="str">
        <f t="shared" si="1"/>
        <v/>
      </c>
      <c r="H23" s="5"/>
      <c r="I23" s="5">
        <f t="shared" si="3"/>
        <v>0</v>
      </c>
      <c r="L23" s="21"/>
      <c r="M23" s="22"/>
      <c r="N23" s="22"/>
      <c r="O23" s="28"/>
      <c r="P23" s="22"/>
      <c r="Q23" s="23"/>
      <c r="R23" s="24"/>
      <c r="S23" s="24"/>
      <c r="T23" s="22"/>
    </row>
    <row r="24" spans="1:20" ht="12.75" customHeight="1">
      <c r="A24" s="124" t="str">
        <f>IF('Input Data'!$A$30="","",'Input Data'!$A$30)</f>
        <v/>
      </c>
      <c r="B24" s="118" t="str">
        <f>IF($A24="","",VLOOKUP($A24,'Input Data'!$A$16:$V$30,6,0))</f>
        <v/>
      </c>
      <c r="C24" s="32" t="str">
        <f>IF($A24="","",IF('Input Data'!$B$8="YES",IF('Input Data'!$E30*(1+'Input Data'!$G30)*(1+'Input Data'!$H30)*(1+'Input Data'!$I30)&gt;'Input Data'!$H$32,'Input Data'!$H$32/12*'Input Data'!$D30,'Input Data'!$E30*(1+'Input Data'!$G30)*(1+'Input Data'!$H30)*(1+'Input Data'!$I30)),'Input Data'!$E30*(1+'Input Data'!$G30)*(1+'Input Data'!$H30)*(1+'Input Data'!$I30)))</f>
        <v/>
      </c>
      <c r="D24" s="70" t="str">
        <f>IF($A24="","",VLOOKUP($A24,'Input Data'!$A$16:$V$30,18,0))</f>
        <v/>
      </c>
      <c r="E24" s="72" t="str">
        <f>IF($B24="","",VLOOKUP($B24,'Input Data'!$A$34:$D$41,3,0))</f>
        <v/>
      </c>
      <c r="F24" s="5" t="str">
        <f>IF($C24="","",($C24/'Input Data'!$D30)*$D24)</f>
        <v/>
      </c>
      <c r="G24" s="5" t="str">
        <f t="shared" si="1"/>
        <v/>
      </c>
      <c r="H24" s="5"/>
      <c r="I24" s="5">
        <f t="shared" si="3"/>
        <v>0</v>
      </c>
      <c r="L24" s="21"/>
      <c r="M24" s="22"/>
      <c r="N24" s="22"/>
      <c r="O24" s="28"/>
      <c r="P24" s="22"/>
      <c r="Q24" s="23"/>
      <c r="R24" s="24"/>
      <c r="S24" s="24"/>
      <c r="T24" s="22"/>
    </row>
    <row r="25" spans="1:20" ht="12.75" customHeight="1">
      <c r="A25" s="18"/>
      <c r="B25" s="17"/>
      <c r="C25" s="5"/>
      <c r="D25" s="17"/>
      <c r="E25" s="17"/>
      <c r="F25" s="44" t="s">
        <v>71</v>
      </c>
      <c r="G25" s="45" t="s">
        <v>18</v>
      </c>
      <c r="H25" s="5"/>
      <c r="I25" s="5"/>
      <c r="L25" s="29"/>
      <c r="M25" s="22"/>
      <c r="N25" s="22"/>
      <c r="O25" s="28"/>
      <c r="P25" s="22"/>
      <c r="Q25" s="30"/>
      <c r="R25" s="24"/>
      <c r="S25" s="24"/>
      <c r="T25" s="22"/>
    </row>
    <row r="26" spans="1:20" ht="12.75" customHeight="1">
      <c r="A26" s="10"/>
      <c r="C26" s="10"/>
      <c r="F26" s="45">
        <f>SUM(F10:F24)</f>
        <v>0</v>
      </c>
      <c r="G26" s="46">
        <f>SUM(G10:G24)</f>
        <v>0</v>
      </c>
      <c r="I26" s="13">
        <f>SUM(I10:I24)</f>
        <v>0</v>
      </c>
      <c r="L26" s="21"/>
      <c r="M26" s="22"/>
      <c r="N26" s="22"/>
      <c r="O26" s="22"/>
      <c r="P26" s="22"/>
      <c r="Q26" s="23"/>
      <c r="R26" s="24"/>
      <c r="S26" s="24"/>
      <c r="T26" s="22"/>
    </row>
    <row r="27" spans="1:20" ht="12.75" customHeight="1">
      <c r="A27" s="10"/>
      <c r="B27" s="201" t="s">
        <v>65</v>
      </c>
      <c r="C27" s="202"/>
      <c r="D27" s="202"/>
      <c r="E27" s="202"/>
      <c r="F27" s="10"/>
      <c r="G27" s="10"/>
      <c r="H27" s="10"/>
      <c r="I27" s="10"/>
    </row>
    <row r="28" spans="1:20" ht="12.75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20" ht="13">
      <c r="A29" s="204" t="s">
        <v>15</v>
      </c>
      <c r="B29" s="204"/>
      <c r="C29" s="204"/>
      <c r="D29" s="204"/>
      <c r="E29" s="204"/>
      <c r="F29" s="204"/>
      <c r="G29" s="204"/>
      <c r="H29" s="204"/>
      <c r="I29" s="204"/>
    </row>
    <row r="30" spans="1:20" ht="25.5" customHeight="1">
      <c r="A30" s="115" t="s">
        <v>80</v>
      </c>
      <c r="B30" s="60"/>
      <c r="C30" s="60"/>
      <c r="D30" s="60"/>
      <c r="E30" s="60"/>
      <c r="F30" s="81" t="s">
        <v>51</v>
      </c>
      <c r="G30" s="81" t="s">
        <v>128</v>
      </c>
      <c r="H30" s="83"/>
      <c r="I30" s="82" t="s">
        <v>13</v>
      </c>
    </row>
    <row r="31" spans="1:20" ht="12.75" customHeight="1">
      <c r="A31" s="84" t="s">
        <v>46</v>
      </c>
      <c r="B31" s="208" t="s">
        <v>129</v>
      </c>
      <c r="C31" s="208"/>
      <c r="D31" s="208"/>
      <c r="E31" s="208"/>
      <c r="F31" s="86">
        <f>'Year 2'!$I31</f>
        <v>0</v>
      </c>
      <c r="G31" s="108">
        <v>0.04</v>
      </c>
      <c r="H31" s="57"/>
      <c r="I31" s="104">
        <f>$F31*(1+$G31)</f>
        <v>0</v>
      </c>
    </row>
    <row r="32" spans="1:20" ht="12.75" customHeight="1">
      <c r="A32" s="18" t="s">
        <v>2</v>
      </c>
      <c r="B32" s="208"/>
      <c r="C32" s="208"/>
      <c r="D32" s="208"/>
      <c r="E32" s="208"/>
      <c r="F32" s="86">
        <f>'Year 2'!$I32</f>
        <v>0</v>
      </c>
      <c r="G32" s="108">
        <v>0.04</v>
      </c>
      <c r="H32" s="60"/>
      <c r="I32" s="104">
        <f t="shared" ref="I32:I40" si="4">$F32*(1+$G32)</f>
        <v>0</v>
      </c>
    </row>
    <row r="33" spans="1:9" ht="12.75" customHeight="1">
      <c r="A33" s="84" t="s">
        <v>45</v>
      </c>
      <c r="B33" s="208"/>
      <c r="C33" s="208"/>
      <c r="D33" s="208"/>
      <c r="E33" s="208"/>
      <c r="F33" s="86">
        <f>'Year 2'!$I33</f>
        <v>0</v>
      </c>
      <c r="G33" s="108">
        <v>0.04</v>
      </c>
      <c r="H33" s="60"/>
      <c r="I33" s="104">
        <f t="shared" si="4"/>
        <v>0</v>
      </c>
    </row>
    <row r="34" spans="1:9" ht="12.75" customHeight="1">
      <c r="A34" s="123" t="str">
        <f>'Year 2'!A34</f>
        <v>Optional Expense Categories</v>
      </c>
      <c r="B34" s="208"/>
      <c r="C34" s="208"/>
      <c r="D34" s="208"/>
      <c r="E34" s="208"/>
      <c r="F34" s="86">
        <f>'Year 2'!$I34</f>
        <v>0</v>
      </c>
      <c r="G34" s="108">
        <v>0.04</v>
      </c>
      <c r="H34" s="159"/>
      <c r="I34" s="104">
        <f t="shared" si="4"/>
        <v>0</v>
      </c>
    </row>
    <row r="35" spans="1:9" ht="12.75" customHeight="1">
      <c r="A35" s="123" t="str">
        <f>'Year 2'!A35</f>
        <v>Optional Expense Categories</v>
      </c>
      <c r="B35" s="208"/>
      <c r="C35" s="208"/>
      <c r="D35" s="208"/>
      <c r="E35" s="208"/>
      <c r="F35" s="86">
        <f>'Year 2'!$I35</f>
        <v>0</v>
      </c>
      <c r="G35" s="108">
        <v>0.04</v>
      </c>
      <c r="H35" s="159"/>
      <c r="I35" s="104">
        <f t="shared" si="4"/>
        <v>0</v>
      </c>
    </row>
    <row r="36" spans="1:9" ht="12.75" customHeight="1">
      <c r="A36" s="123" t="str">
        <f>'Year 2'!A36</f>
        <v>Optional Expense Categories</v>
      </c>
      <c r="B36" s="208"/>
      <c r="C36" s="208"/>
      <c r="D36" s="208"/>
      <c r="E36" s="208"/>
      <c r="F36" s="86">
        <f>'Year 2'!$I36</f>
        <v>0</v>
      </c>
      <c r="G36" s="108">
        <v>0.04</v>
      </c>
      <c r="H36" s="159"/>
      <c r="I36" s="104">
        <f t="shared" si="4"/>
        <v>0</v>
      </c>
    </row>
    <row r="37" spans="1:9" ht="12.75" customHeight="1">
      <c r="A37" s="123" t="str">
        <f>'Year 2'!A37</f>
        <v>Optional Expense Categories</v>
      </c>
      <c r="B37" s="208"/>
      <c r="C37" s="208"/>
      <c r="D37" s="208"/>
      <c r="E37" s="208"/>
      <c r="F37" s="86">
        <f>'Year 2'!$I37</f>
        <v>0</v>
      </c>
      <c r="G37" s="108">
        <v>0.04</v>
      </c>
      <c r="H37" s="115"/>
      <c r="I37" s="104">
        <f t="shared" si="4"/>
        <v>0</v>
      </c>
    </row>
    <row r="38" spans="1:9" ht="12.75" customHeight="1">
      <c r="A38" s="123" t="str">
        <f>'Year 2'!A38</f>
        <v>Optional Expense Categories</v>
      </c>
      <c r="B38" s="208"/>
      <c r="C38" s="208"/>
      <c r="D38" s="208"/>
      <c r="E38" s="208"/>
      <c r="F38" s="86">
        <f>'Year 2'!$I38</f>
        <v>0</v>
      </c>
      <c r="G38" s="108">
        <v>0.04</v>
      </c>
      <c r="H38" s="115"/>
      <c r="I38" s="104">
        <f t="shared" si="4"/>
        <v>0</v>
      </c>
    </row>
    <row r="39" spans="1:9" ht="12.75" customHeight="1">
      <c r="A39" s="123" t="str">
        <f>'Year 2'!A39</f>
        <v>Optional Expense Categories</v>
      </c>
      <c r="B39" s="208"/>
      <c r="C39" s="208"/>
      <c r="D39" s="208"/>
      <c r="E39" s="208"/>
      <c r="F39" s="86">
        <f>'Year 2'!$I39</f>
        <v>0</v>
      </c>
      <c r="G39" s="108">
        <v>0.04</v>
      </c>
      <c r="H39" s="115"/>
      <c r="I39" s="104">
        <f t="shared" si="4"/>
        <v>0</v>
      </c>
    </row>
    <row r="40" spans="1:9" ht="12.75" customHeight="1">
      <c r="A40" s="84" t="s">
        <v>44</v>
      </c>
      <c r="B40" s="208"/>
      <c r="C40" s="208"/>
      <c r="D40" s="208"/>
      <c r="E40" s="208"/>
      <c r="F40" s="86">
        <f>'Year 2'!$I40</f>
        <v>0</v>
      </c>
      <c r="G40" s="108">
        <v>0.04</v>
      </c>
      <c r="H40" s="60"/>
      <c r="I40" s="104">
        <f t="shared" si="4"/>
        <v>0</v>
      </c>
    </row>
    <row r="41" spans="1:9" ht="12.75" customHeight="1">
      <c r="A41" s="18" t="s">
        <v>1</v>
      </c>
      <c r="B41" s="208"/>
      <c r="C41" s="208"/>
      <c r="D41" s="208"/>
      <c r="E41" s="208"/>
      <c r="F41" s="86">
        <f>'Year 2'!$I41</f>
        <v>0</v>
      </c>
      <c r="G41" s="108">
        <v>0.15</v>
      </c>
      <c r="H41" s="60"/>
      <c r="I41" s="104">
        <f>$F41*(1+$G41)</f>
        <v>0</v>
      </c>
    </row>
    <row r="42" spans="1:9" ht="12.75" customHeight="1">
      <c r="A42" s="84" t="s">
        <v>100</v>
      </c>
      <c r="B42" s="207" t="s">
        <v>68</v>
      </c>
      <c r="C42" s="207"/>
      <c r="D42" s="207"/>
      <c r="E42" s="207"/>
      <c r="F42" s="86">
        <f>'Year 2'!$I42</f>
        <v>0</v>
      </c>
      <c r="G42" s="126"/>
      <c r="H42" s="60"/>
      <c r="I42" s="104">
        <v>0</v>
      </c>
    </row>
    <row r="43" spans="1:9" ht="12.75" customHeight="1">
      <c r="A43" s="84" t="s">
        <v>101</v>
      </c>
      <c r="B43" s="207"/>
      <c r="C43" s="207"/>
      <c r="D43" s="207"/>
      <c r="E43" s="207"/>
      <c r="F43" s="86">
        <f>'Year 2'!$I43</f>
        <v>0</v>
      </c>
      <c r="G43" s="126"/>
      <c r="H43" s="60"/>
      <c r="I43" s="104">
        <v>0</v>
      </c>
    </row>
    <row r="44" spans="1:9" ht="12.75" customHeight="1">
      <c r="A44" s="84" t="s">
        <v>43</v>
      </c>
      <c r="B44" s="207"/>
      <c r="C44" s="207"/>
      <c r="D44" s="207"/>
      <c r="E44" s="207"/>
      <c r="F44" s="86">
        <f>'Year 2'!$I44</f>
        <v>0</v>
      </c>
      <c r="G44" s="126"/>
      <c r="H44" s="60"/>
      <c r="I44" s="104">
        <v>0</v>
      </c>
    </row>
    <row r="45" spans="1:9" ht="12.75" customHeight="1">
      <c r="A45" s="18"/>
      <c r="B45" s="10"/>
      <c r="C45" s="10"/>
      <c r="D45" s="10"/>
      <c r="E45" s="10"/>
      <c r="F45" s="10"/>
      <c r="G45" s="47" t="s">
        <v>7</v>
      </c>
      <c r="H45" s="10"/>
      <c r="I45" s="48">
        <f>SUM(I31:I44)</f>
        <v>0</v>
      </c>
    </row>
    <row r="46" spans="1:9" ht="12.75" customHeight="1">
      <c r="A46" s="10"/>
      <c r="B46" s="10"/>
      <c r="C46" s="10"/>
      <c r="D46" s="10"/>
      <c r="E46" s="10"/>
      <c r="F46" s="10"/>
      <c r="G46" s="10"/>
      <c r="H46" s="10"/>
      <c r="I46" s="5"/>
    </row>
    <row r="47" spans="1:9" ht="12.75" customHeight="1">
      <c r="A47" s="204" t="s">
        <v>82</v>
      </c>
      <c r="B47" s="204"/>
      <c r="C47" s="204"/>
      <c r="D47" s="204"/>
      <c r="E47" s="204"/>
      <c r="F47" s="204"/>
      <c r="G47" s="204"/>
      <c r="H47" s="204"/>
      <c r="I47" s="204"/>
    </row>
    <row r="48" spans="1:9" ht="12.75" customHeight="1">
      <c r="A48" s="18" t="s">
        <v>8</v>
      </c>
      <c r="B48" s="10"/>
      <c r="C48" s="10"/>
      <c r="D48" s="10"/>
      <c r="E48" s="10"/>
      <c r="F48" s="86">
        <f>'Year 2'!$I48</f>
        <v>0</v>
      </c>
      <c r="G48" s="108">
        <v>0.04</v>
      </c>
      <c r="H48" s="60"/>
      <c r="I48" s="104">
        <f t="shared" ref="I48:I49" si="5">$F48*(1+$G48)</f>
        <v>0</v>
      </c>
    </row>
    <row r="49" spans="1:9" ht="12.75" customHeight="1">
      <c r="A49" s="18" t="s">
        <v>10</v>
      </c>
      <c r="B49" s="10"/>
      <c r="C49" s="10"/>
      <c r="D49" s="10"/>
      <c r="E49" s="10"/>
      <c r="F49" s="86">
        <f>'Year 2'!$I49</f>
        <v>0</v>
      </c>
      <c r="G49" s="108">
        <v>0.04</v>
      </c>
      <c r="H49" s="60"/>
      <c r="I49" s="104">
        <f t="shared" si="5"/>
        <v>0</v>
      </c>
    </row>
    <row r="50" spans="1:9" ht="12.75" customHeight="1">
      <c r="A50" s="10"/>
      <c r="B50" s="10"/>
      <c r="C50" s="10"/>
      <c r="D50" s="10"/>
      <c r="E50" s="10"/>
      <c r="F50" s="10"/>
      <c r="G50" s="47" t="s">
        <v>7</v>
      </c>
      <c r="H50" s="10"/>
      <c r="I50" s="49">
        <f>SUM(I48:I49)</f>
        <v>0</v>
      </c>
    </row>
    <row r="51" spans="1:9" ht="12.75" customHeight="1">
      <c r="A51" s="10"/>
      <c r="B51" s="10"/>
      <c r="C51" s="10"/>
      <c r="D51" s="10"/>
      <c r="E51" s="10"/>
      <c r="F51" s="10"/>
      <c r="G51" s="10"/>
      <c r="H51" s="10"/>
      <c r="I51" s="5"/>
    </row>
    <row r="52" spans="1:9">
      <c r="A52" s="134" t="s">
        <v>92</v>
      </c>
      <c r="B52" s="14"/>
      <c r="C52" s="14"/>
      <c r="D52" s="14"/>
      <c r="E52" s="14"/>
      <c r="F52" s="14"/>
      <c r="G52" s="14"/>
      <c r="H52" s="14"/>
      <c r="I52" s="19">
        <f>I26+I45+I50</f>
        <v>0</v>
      </c>
    </row>
    <row r="53" spans="1:9">
      <c r="A53" s="206" t="s">
        <v>91</v>
      </c>
      <c r="B53" s="206"/>
      <c r="C53" s="206"/>
      <c r="D53" s="206"/>
      <c r="E53" s="92"/>
      <c r="F53" s="45">
        <f>IF('Input Data'!$B$7="MTDC",I40+I41+I43+I44,0)</f>
        <v>0</v>
      </c>
      <c r="G53" s="10"/>
      <c r="H53" s="10"/>
    </row>
    <row r="54" spans="1:9">
      <c r="C54" s="135" t="s">
        <v>5</v>
      </c>
      <c r="F54" s="50">
        <f>IF('Input Data'!$B$7="MTDC",$I$52-$F$53,0)</f>
        <v>0</v>
      </c>
      <c r="G54" s="10"/>
      <c r="H54" s="10"/>
    </row>
    <row r="55" spans="1:9">
      <c r="A55" s="12"/>
      <c r="B55" s="10"/>
      <c r="C55" s="10"/>
      <c r="D55" s="10"/>
      <c r="E55" s="10"/>
      <c r="F55" s="10"/>
      <c r="G55" s="10"/>
      <c r="H55" s="10"/>
      <c r="I55" s="13"/>
    </row>
    <row r="56" spans="1:9">
      <c r="A56" s="7" t="s">
        <v>19</v>
      </c>
      <c r="C56" s="38">
        <f>'Input Data'!$B$6</f>
        <v>0.49</v>
      </c>
      <c r="I56" s="15">
        <f>IF('Input Data'!$B$7="MTDC",$F$54*$C$56,$I$52*$C$56)</f>
        <v>0</v>
      </c>
    </row>
    <row r="57" spans="1:9" ht="15">
      <c r="A57" s="6"/>
      <c r="B57" s="6"/>
      <c r="C57" s="6"/>
      <c r="D57" s="6"/>
      <c r="E57" s="6"/>
      <c r="F57" s="6"/>
      <c r="G57" s="6"/>
      <c r="H57" s="6"/>
      <c r="I57" s="16"/>
    </row>
    <row r="58" spans="1:9" ht="15">
      <c r="A58" s="6" t="s">
        <v>7</v>
      </c>
      <c r="B58" s="6"/>
      <c r="C58" s="6"/>
      <c r="D58" s="6"/>
      <c r="E58" s="6"/>
      <c r="F58" s="6"/>
      <c r="G58" s="6"/>
      <c r="H58" s="6"/>
      <c r="I58" s="16">
        <f>I52+I56</f>
        <v>0</v>
      </c>
    </row>
  </sheetData>
  <sheetProtection sheet="1" objects="1" scenarios="1" selectLockedCells="1"/>
  <mergeCells count="8">
    <mergeCell ref="B4:I4"/>
    <mergeCell ref="A29:I29"/>
    <mergeCell ref="A47:I47"/>
    <mergeCell ref="A8:I8"/>
    <mergeCell ref="A53:D53"/>
    <mergeCell ref="B27:E27"/>
    <mergeCell ref="B42:E44"/>
    <mergeCell ref="B31:E41"/>
  </mergeCells>
  <printOptions gridLines="1"/>
  <pageMargins left="0.45" right="0.45" top="0.75" bottom="0.75" header="0.3" footer="0.3"/>
  <pageSetup scale="78" orientation="portrait"/>
  <headerFooter>
    <oddFooter>&amp;L&amp;F&amp;C&amp;A&amp;R&amp;D&amp;T</oddFooter>
  </headerFooter>
  <ignoredErrors>
    <ignoredError sqref="I48:I49 I40:I41 I31:I33 I37:I39 A37:A39 A34:A36 I34:I3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DA112CF-590E-494A-B3C6-028AD6897B49}">
            <xm:f>AND('Input Data'!$B$8="YES",('Input Data'!$E16*(1+'Input Data'!$G16)*(1+'Input Data'!$H16)*(1+'Input Data'!$I16)&gt;'Input Data'!$H$32))</xm:f>
            <x14:dxf>
              <font>
                <color rgb="FF00B050"/>
              </font>
            </x14:dxf>
          </x14:cfRule>
          <xm:sqref>C10:C24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9" tint="0.59999389629810485"/>
  </sheetPr>
  <dimension ref="A1:T58"/>
  <sheetViews>
    <sheetView workbookViewId="0">
      <selection activeCell="B7" sqref="B7"/>
    </sheetView>
  </sheetViews>
  <sheetFormatPr baseColWidth="10" defaultColWidth="8.83203125" defaultRowHeight="12" x14ac:dyDescent="0"/>
  <cols>
    <col min="1" max="1" width="24.6640625" style="1" customWidth="1"/>
    <col min="2" max="2" width="28.6640625" style="1" customWidth="1"/>
    <col min="3" max="7" width="11.33203125" style="1" customWidth="1"/>
    <col min="8" max="8" width="2.5" style="1" customWidth="1"/>
    <col min="9" max="9" width="11.33203125" style="1" customWidth="1"/>
    <col min="11" max="11" width="12.6640625" customWidth="1"/>
  </cols>
  <sheetData>
    <row r="1" spans="1:20" ht="15">
      <c r="B1" s="39"/>
      <c r="D1" s="6" t="s">
        <v>74</v>
      </c>
      <c r="E1" s="39"/>
    </row>
    <row r="3" spans="1:20" ht="15">
      <c r="A3" s="6" t="s">
        <v>0</v>
      </c>
      <c r="B3" s="93" t="str">
        <f>IF('Input Data'!$B$2="","",'Input Data'!$B$2)</f>
        <v/>
      </c>
      <c r="H3" s="22"/>
    </row>
    <row r="4" spans="1:20" s="88" customFormat="1" ht="12.75" customHeight="1">
      <c r="A4" s="31" t="s">
        <v>62</v>
      </c>
      <c r="B4" s="201" t="str">
        <f>IF('Input Data'!$B$3:$G$3="","",'Input Data'!$B$3:$G$3)</f>
        <v/>
      </c>
      <c r="C4" s="201"/>
      <c r="D4" s="201"/>
      <c r="E4" s="201"/>
      <c r="F4" s="201"/>
      <c r="G4" s="201"/>
      <c r="H4" s="201"/>
      <c r="I4" s="201"/>
    </row>
    <row r="5" spans="1:20" ht="12.75" customHeight="1">
      <c r="A5" s="31" t="s">
        <v>11</v>
      </c>
      <c r="B5" s="93" t="str">
        <f>IF('Input Data'!$B$4="","",'Input Data'!$B$4)</f>
        <v/>
      </c>
    </row>
    <row r="6" spans="1:20" ht="12.75" customHeight="1">
      <c r="A6" s="7" t="s">
        <v>9</v>
      </c>
      <c r="B6" s="117" t="str">
        <f>IF('Input Data'!$B$5="","",'Input Data'!$B$5)</f>
        <v/>
      </c>
    </row>
    <row r="7" spans="1:20" ht="12.75" customHeight="1">
      <c r="A7" s="31" t="s">
        <v>17</v>
      </c>
      <c r="B7" s="107"/>
    </row>
    <row r="8" spans="1:20" ht="13">
      <c r="A8" s="204" t="s">
        <v>81</v>
      </c>
      <c r="B8" s="205"/>
      <c r="C8" s="205"/>
      <c r="D8" s="205"/>
      <c r="E8" s="205"/>
      <c r="F8" s="205"/>
      <c r="G8" s="205"/>
      <c r="H8" s="205"/>
      <c r="I8" s="205"/>
    </row>
    <row r="9" spans="1:20" s="53" customFormat="1" ht="25.5" customHeight="1">
      <c r="A9" s="115" t="s">
        <v>79</v>
      </c>
      <c r="B9" s="81" t="s">
        <v>40</v>
      </c>
      <c r="C9" s="81" t="s">
        <v>64</v>
      </c>
      <c r="D9" s="81" t="s">
        <v>42</v>
      </c>
      <c r="E9" s="81" t="s">
        <v>41</v>
      </c>
      <c r="F9" s="80" t="s">
        <v>72</v>
      </c>
      <c r="G9" s="80" t="s">
        <v>14</v>
      </c>
      <c r="H9" s="80"/>
      <c r="I9" s="82" t="s">
        <v>13</v>
      </c>
    </row>
    <row r="10" spans="1:20" ht="12.75" customHeight="1">
      <c r="A10" s="124" t="str">
        <f>IF('Input Data'!$A$16="","",'Input Data'!$A$16)</f>
        <v/>
      </c>
      <c r="B10" s="73" t="str">
        <f>IF($A10="","",VLOOKUP($A10,'Input Data'!$A$16:$V$30,6,0))</f>
        <v/>
      </c>
      <c r="C10" s="32" t="str">
        <f>IF($A10="","",IF('Input Data'!$B$8="YES",IF('Input Data'!$E16*(1+'Input Data'!$G16)*(1+'Input Data'!$H16)*(1+'Input Data'!$I16)*(1+'Input Data'!$J16)&gt;'Input Data'!$H$32,'Input Data'!$H$32/12*'Input Data'!$D16,'Input Data'!$E16*(1+'Input Data'!$G16)*(1+'Input Data'!$H16)*(1+'Input Data'!$I16)*(1+'Input Data'!J$16)),'Input Data'!$E16*(1+'Input Data'!$G16)*(1+'Input Data'!$H16)*(1+'Input Data'!$I16)*(1+'Input Data'!$J16)))</f>
        <v/>
      </c>
      <c r="D10" s="70" t="str">
        <f>IF($A10="","",VLOOKUP($A10,'Input Data'!$A$16:$V$30,20,0))</f>
        <v/>
      </c>
      <c r="E10" s="72" t="str">
        <f>IF($B10="","",VLOOKUP($B10,'Input Data'!$A$34:$D$41,3,0))</f>
        <v/>
      </c>
      <c r="F10" s="5" t="str">
        <f>IF($C10="","",($C10/'Input Data'!$D16)*$D10)</f>
        <v/>
      </c>
      <c r="G10" s="5" t="str">
        <f>IF($E10="","",$F10*$E10)</f>
        <v/>
      </c>
      <c r="H10" s="5"/>
      <c r="I10" s="5">
        <f t="shared" ref="I10:I12" si="0">SUM(F10:H10)</f>
        <v>0</v>
      </c>
      <c r="L10" s="58"/>
      <c r="M10" s="58"/>
      <c r="N10" s="58"/>
      <c r="O10" s="58"/>
      <c r="P10" s="58"/>
      <c r="Q10" s="26"/>
      <c r="R10" s="24"/>
      <c r="S10" s="24"/>
      <c r="T10" s="27"/>
    </row>
    <row r="11" spans="1:20" ht="12.75" customHeight="1">
      <c r="A11" s="124" t="str">
        <f>IF('Input Data'!$A$17="","",'Input Data'!$A$17)</f>
        <v/>
      </c>
      <c r="B11" s="118" t="str">
        <f>IF($A11="","",VLOOKUP($A11,'Input Data'!$A$16:$V$30,6,0))</f>
        <v/>
      </c>
      <c r="C11" s="32" t="str">
        <f>IF($A11="","",IF('Input Data'!$B$8="YES",IF('Input Data'!$E17*(1+'Input Data'!$G17)*(1+'Input Data'!$H17)*(1+'Input Data'!$I17)*(1+'Input Data'!$J17)&gt;'Input Data'!$H$32,'Input Data'!$H$32/12*'Input Data'!$D17,'Input Data'!$E17*(1+'Input Data'!$G17)*(1+'Input Data'!$H17)*(1+'Input Data'!$I17)*(1+'Input Data'!J$16)),'Input Data'!$E17*(1+'Input Data'!$G17)*(1+'Input Data'!$H17)*(1+'Input Data'!$I17)*(1+'Input Data'!$J17)))</f>
        <v/>
      </c>
      <c r="D11" s="70" t="str">
        <f>IF($A11="","",VLOOKUP($A11,'Input Data'!$A$16:$V$30,20,0))</f>
        <v/>
      </c>
      <c r="E11" s="72" t="str">
        <f>IF($B11="","",VLOOKUP($B11,'Input Data'!$A$34:$D$41,3,0))</f>
        <v/>
      </c>
      <c r="F11" s="5" t="str">
        <f>IF($C11="","",($C11/'Input Data'!$D17)*$D11)</f>
        <v/>
      </c>
      <c r="G11" s="5" t="str">
        <f t="shared" ref="G11:G24" si="1">IF($E11="","",$F11*$E11)</f>
        <v/>
      </c>
      <c r="H11" s="5"/>
      <c r="I11" s="5">
        <f t="shared" si="0"/>
        <v>0</v>
      </c>
      <c r="L11" s="21"/>
      <c r="M11" s="22"/>
      <c r="N11" s="22"/>
      <c r="O11" s="28"/>
      <c r="P11" s="22"/>
      <c r="Q11" s="23"/>
      <c r="R11" s="24"/>
      <c r="S11" s="24"/>
      <c r="T11" s="22"/>
    </row>
    <row r="12" spans="1:20" ht="12.75" customHeight="1">
      <c r="A12" s="124" t="str">
        <f>IF('Input Data'!$A$18="","",'Input Data'!$A$18)</f>
        <v/>
      </c>
      <c r="B12" s="118" t="str">
        <f>IF($A12="","",VLOOKUP($A12,'Input Data'!$A$16:$V$30,6,0))</f>
        <v/>
      </c>
      <c r="C12" s="32" t="str">
        <f>IF($A12="","",IF('Input Data'!$B$8="YES",IF('Input Data'!$E18*(1+'Input Data'!$G18)*(1+'Input Data'!$H18)*(1+'Input Data'!$I18)*(1+'Input Data'!$J18)&gt;'Input Data'!$H$32,'Input Data'!$H$32/12*'Input Data'!$D18,'Input Data'!$E18*(1+'Input Data'!$G18)*(1+'Input Data'!$H18)*(1+'Input Data'!$I18)*(1+'Input Data'!J$16)),'Input Data'!$E18*(1+'Input Data'!$G18)*(1+'Input Data'!$H18)*(1+'Input Data'!$I18)*(1+'Input Data'!$J18)))</f>
        <v/>
      </c>
      <c r="D12" s="70" t="str">
        <f>IF($A12="","",VLOOKUP($A12,'Input Data'!$A$16:$V$30,20,0))</f>
        <v/>
      </c>
      <c r="E12" s="72" t="str">
        <f>IF($B12="","",VLOOKUP($B12,'Input Data'!$A$34:$D$41,3,0))</f>
        <v/>
      </c>
      <c r="F12" s="5" t="str">
        <f>IF($C12="","",($C12/'Input Data'!$D18)*$D12)</f>
        <v/>
      </c>
      <c r="G12" s="5" t="str">
        <f t="shared" si="1"/>
        <v/>
      </c>
      <c r="H12" s="5"/>
      <c r="I12" s="5">
        <f t="shared" si="0"/>
        <v>0</v>
      </c>
      <c r="L12" s="21"/>
      <c r="M12" s="22"/>
      <c r="N12" s="22"/>
      <c r="O12" s="28"/>
      <c r="P12" s="22"/>
      <c r="Q12" s="23"/>
      <c r="R12" s="24"/>
      <c r="S12" s="24"/>
      <c r="T12" s="22"/>
    </row>
    <row r="13" spans="1:20" ht="12.75" customHeight="1">
      <c r="A13" s="124" t="str">
        <f>IF('Input Data'!$A$19="","",'Input Data'!$A$19)</f>
        <v/>
      </c>
      <c r="B13" s="118" t="str">
        <f>IF($A13="","",VLOOKUP($A13,'Input Data'!$A$16:$V$30,6,0))</f>
        <v/>
      </c>
      <c r="C13" s="32" t="str">
        <f>IF($A13="","",IF('Input Data'!$B$8="YES",IF('Input Data'!$E19*(1+'Input Data'!$G19)*(1+'Input Data'!$H19)*(1+'Input Data'!$I19)*(1+'Input Data'!$J19)&gt;'Input Data'!$H$32,'Input Data'!$H$32/12*'Input Data'!$D19,'Input Data'!$E19*(1+'Input Data'!$G19)*(1+'Input Data'!$H19)*(1+'Input Data'!$I19)*(1+'Input Data'!J$16)),'Input Data'!$E19*(1+'Input Data'!$G19)*(1+'Input Data'!$H19)*(1+'Input Data'!$I19)*(1+'Input Data'!$J19)))</f>
        <v/>
      </c>
      <c r="D13" s="70" t="str">
        <f>IF($A13="","",VLOOKUP($A13,'Input Data'!$A$16:$V$30,20,0))</f>
        <v/>
      </c>
      <c r="E13" s="72" t="str">
        <f>IF($B13="","",VLOOKUP($B13,'Input Data'!$A$34:$D$41,3,0))</f>
        <v/>
      </c>
      <c r="F13" s="5" t="str">
        <f>IF($C13="","",($C13/'Input Data'!$D19)*$D13)</f>
        <v/>
      </c>
      <c r="G13" s="5" t="str">
        <f t="shared" si="1"/>
        <v/>
      </c>
      <c r="H13" s="5"/>
      <c r="I13" s="5">
        <f t="shared" ref="I13" si="2">SUM(F13:H13)</f>
        <v>0</v>
      </c>
      <c r="L13" s="140"/>
      <c r="M13" s="22"/>
      <c r="N13" s="22"/>
      <c r="O13" s="28"/>
      <c r="P13" s="22"/>
      <c r="Q13" s="23"/>
      <c r="R13" s="24"/>
      <c r="S13" s="24"/>
      <c r="T13" s="22"/>
    </row>
    <row r="14" spans="1:20" ht="12.75" customHeight="1">
      <c r="A14" s="124" t="str">
        <f>IF('Input Data'!$A$20="","",'Input Data'!$A$20)</f>
        <v/>
      </c>
      <c r="B14" s="118" t="str">
        <f>IF($A14="","",VLOOKUP($A14,'Input Data'!$A$16:$V$30,6,0))</f>
        <v/>
      </c>
      <c r="C14" s="32" t="str">
        <f>IF($A14="","",IF('Input Data'!$B$8="YES",IF('Input Data'!$E20*(1+'Input Data'!$G20)*(1+'Input Data'!$H20)*(1+'Input Data'!$I20)*(1+'Input Data'!$J20)&gt;'Input Data'!$H$32,'Input Data'!$H$32/12*'Input Data'!$D20,'Input Data'!$E20*(1+'Input Data'!$G20)*(1+'Input Data'!$H20)*(1+'Input Data'!$I20)*(1+'Input Data'!J$16)),'Input Data'!$E20*(1+'Input Data'!$G20)*(1+'Input Data'!$H20)*(1+'Input Data'!$I20)*(1+'Input Data'!$J20)))</f>
        <v/>
      </c>
      <c r="D14" s="70" t="str">
        <f>IF($A14="","",VLOOKUP($A14,'Input Data'!$A$16:$V$30,20,0))</f>
        <v/>
      </c>
      <c r="E14" s="72" t="str">
        <f>IF($B14="","",VLOOKUP($B14,'Input Data'!$A$34:$D$41,3,0))</f>
        <v/>
      </c>
      <c r="F14" s="5" t="str">
        <f>IF($C14="","",($C14/'Input Data'!$D20)*$D14)</f>
        <v/>
      </c>
      <c r="G14" s="5" t="str">
        <f t="shared" si="1"/>
        <v/>
      </c>
      <c r="H14" s="5"/>
      <c r="I14" s="5">
        <f t="shared" ref="I14:I24" si="3">SUM(F14:H14)</f>
        <v>0</v>
      </c>
      <c r="L14" s="21"/>
      <c r="M14" s="22"/>
      <c r="N14" s="22"/>
      <c r="O14" s="28"/>
      <c r="P14" s="22"/>
      <c r="Q14" s="23"/>
      <c r="R14" s="24"/>
      <c r="S14" s="24"/>
      <c r="T14" s="22"/>
    </row>
    <row r="15" spans="1:20" ht="12.75" customHeight="1">
      <c r="A15" s="124" t="str">
        <f>IF('Input Data'!$A$21="","",'Input Data'!$A$21)</f>
        <v/>
      </c>
      <c r="B15" s="118" t="str">
        <f>IF($A15="","",VLOOKUP($A15,'Input Data'!$A$16:$V$30,6,0))</f>
        <v/>
      </c>
      <c r="C15" s="32" t="str">
        <f>IF($A15="","",IF('Input Data'!$B$8="YES",IF('Input Data'!$E21*(1+'Input Data'!$G21)*(1+'Input Data'!$H21)*(1+'Input Data'!$I21)*(1+'Input Data'!$J21)&gt;'Input Data'!$H$32,'Input Data'!$H$32/12*'Input Data'!$D21,'Input Data'!$E21*(1+'Input Data'!$G21)*(1+'Input Data'!$H21)*(1+'Input Data'!$I21)*(1+'Input Data'!J$16)),'Input Data'!$E21*(1+'Input Data'!$G21)*(1+'Input Data'!$H21)*(1+'Input Data'!$I21)*(1+'Input Data'!$J21)))</f>
        <v/>
      </c>
      <c r="D15" s="70" t="str">
        <f>IF($A15="","",VLOOKUP($A15,'Input Data'!$A$16:$V$30,20,0))</f>
        <v/>
      </c>
      <c r="E15" s="72" t="str">
        <f>IF($B15="","",VLOOKUP($B15,'Input Data'!$A$34:$D$41,3,0))</f>
        <v/>
      </c>
      <c r="F15" s="5" t="str">
        <f>IF($C15="","",($C15/'Input Data'!$D21)*$D15)</f>
        <v/>
      </c>
      <c r="G15" s="5" t="str">
        <f t="shared" si="1"/>
        <v/>
      </c>
      <c r="H15" s="5"/>
      <c r="I15" s="5">
        <f t="shared" si="3"/>
        <v>0</v>
      </c>
      <c r="L15" s="21"/>
      <c r="M15" s="22"/>
      <c r="N15" s="22"/>
      <c r="O15" s="28"/>
      <c r="P15" s="22"/>
      <c r="Q15" s="23"/>
      <c r="R15" s="24"/>
      <c r="S15" s="24"/>
      <c r="T15" s="22"/>
    </row>
    <row r="16" spans="1:20" ht="12.75" customHeight="1">
      <c r="A16" s="124" t="str">
        <f>IF('Input Data'!$A$22="","",'Input Data'!$A$22)</f>
        <v/>
      </c>
      <c r="B16" s="118" t="str">
        <f>IF($A16="","",VLOOKUP($A16,'Input Data'!$A$16:$V$30,6,0))</f>
        <v/>
      </c>
      <c r="C16" s="32" t="str">
        <f>IF($A16="","",IF('Input Data'!$B$8="YES",IF('Input Data'!$E22*(1+'Input Data'!$G22)*(1+'Input Data'!$H22)*(1+'Input Data'!$I22)*(1+'Input Data'!$J22)&gt;'Input Data'!$H$32,'Input Data'!$H$32/12*'Input Data'!$D22,'Input Data'!$E22*(1+'Input Data'!$G22)*(1+'Input Data'!$H22)*(1+'Input Data'!$I22)*(1+'Input Data'!J$16)),'Input Data'!$E22*(1+'Input Data'!$G22)*(1+'Input Data'!$H22)*(1+'Input Data'!$I22)*(1+'Input Data'!$J22)))</f>
        <v/>
      </c>
      <c r="D16" s="70" t="str">
        <f>IF($A16="","",VLOOKUP($A16,'Input Data'!$A$16:$V$30,20,0))</f>
        <v/>
      </c>
      <c r="E16" s="72" t="str">
        <f>IF($B16="","",VLOOKUP($B16,'Input Data'!$A$34:$D$41,3,0))</f>
        <v/>
      </c>
      <c r="F16" s="5" t="str">
        <f>IF($C16="","",($C16/'Input Data'!$D22)*$D16)</f>
        <v/>
      </c>
      <c r="G16" s="5" t="str">
        <f t="shared" si="1"/>
        <v/>
      </c>
      <c r="H16" s="5"/>
      <c r="I16" s="5">
        <f t="shared" si="3"/>
        <v>0</v>
      </c>
      <c r="L16" s="21"/>
      <c r="M16" s="22"/>
      <c r="N16" s="22"/>
      <c r="O16" s="28"/>
      <c r="P16" s="22"/>
      <c r="Q16" s="23"/>
      <c r="R16" s="24"/>
      <c r="S16" s="24"/>
      <c r="T16" s="22"/>
    </row>
    <row r="17" spans="1:20" ht="12.75" customHeight="1">
      <c r="A17" s="124" t="str">
        <f>IF('Input Data'!$A$23="","",'Input Data'!$A$23)</f>
        <v/>
      </c>
      <c r="B17" s="118" t="str">
        <f>IF($A17="","",VLOOKUP($A17,'Input Data'!$A$16:$V$30,6,0))</f>
        <v/>
      </c>
      <c r="C17" s="32" t="str">
        <f>IF($A17="","",IF('Input Data'!$B$8="YES",IF('Input Data'!$E23*(1+'Input Data'!$G23)*(1+'Input Data'!$H23)*(1+'Input Data'!$I23)*(1+'Input Data'!$J23)&gt;'Input Data'!$H$32,'Input Data'!$H$32/12*'Input Data'!$D23,'Input Data'!$E23*(1+'Input Data'!$G23)*(1+'Input Data'!$H23)*(1+'Input Data'!$I23)*(1+'Input Data'!J$16)),'Input Data'!$E23*(1+'Input Data'!$G23)*(1+'Input Data'!$H23)*(1+'Input Data'!$I23)*(1+'Input Data'!$J23)))</f>
        <v/>
      </c>
      <c r="D17" s="70" t="str">
        <f>IF($A17="","",VLOOKUP($A17,'Input Data'!$A$16:$V$30,20,0))</f>
        <v/>
      </c>
      <c r="E17" s="72" t="str">
        <f>IF($B17="","",VLOOKUP($B17,'Input Data'!$A$34:$D$41,3,0))</f>
        <v/>
      </c>
      <c r="F17" s="5" t="str">
        <f>IF($C17="","",($C17/'Input Data'!$D23)*$D17)</f>
        <v/>
      </c>
      <c r="G17" s="5" t="str">
        <f t="shared" si="1"/>
        <v/>
      </c>
      <c r="H17" s="5"/>
      <c r="I17" s="5">
        <f t="shared" si="3"/>
        <v>0</v>
      </c>
      <c r="L17" s="21"/>
      <c r="M17" s="22"/>
      <c r="N17" s="22"/>
      <c r="O17" s="28"/>
      <c r="P17" s="22"/>
      <c r="Q17" s="23"/>
      <c r="R17" s="24"/>
      <c r="S17" s="24"/>
      <c r="T17" s="22"/>
    </row>
    <row r="18" spans="1:20" ht="12.75" customHeight="1">
      <c r="A18" s="124" t="str">
        <f>IF('Input Data'!$A$24="","",'Input Data'!$A$24)</f>
        <v/>
      </c>
      <c r="B18" s="118" t="str">
        <f>IF($A18="","",VLOOKUP($A18,'Input Data'!$A$16:$V$30,6,0))</f>
        <v/>
      </c>
      <c r="C18" s="32" t="str">
        <f>IF($A18="","",IF('Input Data'!$B$8="YES",IF('Input Data'!$E24*(1+'Input Data'!$G24)*(1+'Input Data'!$H24)*(1+'Input Data'!$I24)*(1+'Input Data'!$J24)&gt;'Input Data'!$H$32,'Input Data'!$H$32/12*'Input Data'!$D24,'Input Data'!$E24*(1+'Input Data'!$G24)*(1+'Input Data'!$H24)*(1+'Input Data'!$I24)*(1+'Input Data'!J$16)),'Input Data'!$E24*(1+'Input Data'!$G24)*(1+'Input Data'!$H24)*(1+'Input Data'!$I24)*(1+'Input Data'!$J24)))</f>
        <v/>
      </c>
      <c r="D18" s="70" t="str">
        <f>IF($A18="","",VLOOKUP($A18,'Input Data'!$A$16:$V$30,20,0))</f>
        <v/>
      </c>
      <c r="E18" s="72" t="str">
        <f>IF($B18="","",VLOOKUP($B18,'Input Data'!$A$34:$D$41,3,0))</f>
        <v/>
      </c>
      <c r="F18" s="5" t="str">
        <f>IF($C18="","",($C18/'Input Data'!$D24)*$D18)</f>
        <v/>
      </c>
      <c r="G18" s="5" t="str">
        <f t="shared" si="1"/>
        <v/>
      </c>
      <c r="H18" s="5"/>
      <c r="I18" s="5">
        <f t="shared" si="3"/>
        <v>0</v>
      </c>
      <c r="L18" s="21"/>
      <c r="M18" s="22"/>
      <c r="N18" s="22"/>
      <c r="O18" s="28"/>
      <c r="P18" s="22"/>
      <c r="Q18" s="23"/>
      <c r="R18" s="24"/>
      <c r="S18" s="24"/>
      <c r="T18" s="22"/>
    </row>
    <row r="19" spans="1:20" ht="12.75" customHeight="1">
      <c r="A19" s="124" t="str">
        <f>IF('Input Data'!$A$25="","",'Input Data'!$A$25)</f>
        <v/>
      </c>
      <c r="B19" s="118" t="str">
        <f>IF($A19="","",VLOOKUP($A19,'Input Data'!$A$16:$V$30,6,0))</f>
        <v/>
      </c>
      <c r="C19" s="32" t="str">
        <f>IF($A19="","",IF('Input Data'!$B$8="YES",IF('Input Data'!$E25*(1+'Input Data'!$G25)*(1+'Input Data'!$H25)*(1+'Input Data'!$I25)*(1+'Input Data'!$J25)&gt;'Input Data'!$H$32,'Input Data'!$H$32/12*'Input Data'!$D25,'Input Data'!$E25*(1+'Input Data'!$G25)*(1+'Input Data'!$H25)*(1+'Input Data'!$I25)*(1+'Input Data'!J$16)),'Input Data'!$E25*(1+'Input Data'!$G25)*(1+'Input Data'!$H25)*(1+'Input Data'!$I25)*(1+'Input Data'!$J25)))</f>
        <v/>
      </c>
      <c r="D19" s="70" t="str">
        <f>IF($A19="","",VLOOKUP($A19,'Input Data'!$A$16:$V$30,20,0))</f>
        <v/>
      </c>
      <c r="E19" s="72" t="str">
        <f>IF($B19="","",VLOOKUP($B19,'Input Data'!$A$34:$D$41,3,0))</f>
        <v/>
      </c>
      <c r="F19" s="5" t="str">
        <f>IF($C19="","",($C19/'Input Data'!$D25)*$D19)</f>
        <v/>
      </c>
      <c r="G19" s="5" t="str">
        <f t="shared" si="1"/>
        <v/>
      </c>
      <c r="H19" s="5"/>
      <c r="I19" s="5">
        <f t="shared" si="3"/>
        <v>0</v>
      </c>
      <c r="L19" s="21"/>
      <c r="M19" s="22"/>
      <c r="N19" s="22"/>
      <c r="O19" s="28"/>
      <c r="P19" s="22"/>
      <c r="Q19" s="23"/>
      <c r="R19" s="24"/>
      <c r="S19" s="24"/>
      <c r="T19" s="22"/>
    </row>
    <row r="20" spans="1:20" ht="12.75" customHeight="1">
      <c r="A20" s="124" t="str">
        <f>IF('Input Data'!$A$26="","",'Input Data'!$A$26)</f>
        <v/>
      </c>
      <c r="B20" s="118" t="str">
        <f>IF($A20="","",VLOOKUP($A20,'Input Data'!$A$16:$V$30,6,0))</f>
        <v/>
      </c>
      <c r="C20" s="32" t="str">
        <f>IF($A20="","",IF('Input Data'!$B$8="YES",IF('Input Data'!$E26*(1+'Input Data'!$G26)*(1+'Input Data'!$H26)*(1+'Input Data'!$I26)*(1+'Input Data'!$J26)&gt;'Input Data'!$H$32,'Input Data'!$H$32/12*'Input Data'!$D26,'Input Data'!$E26*(1+'Input Data'!$G26)*(1+'Input Data'!$H26)*(1+'Input Data'!$I26)*(1+'Input Data'!J$16)),'Input Data'!$E26*(1+'Input Data'!$G26)*(1+'Input Data'!$H26)*(1+'Input Data'!$I26)*(1+'Input Data'!$J26)))</f>
        <v/>
      </c>
      <c r="D20" s="70" t="str">
        <f>IF($A20="","",VLOOKUP($A20,'Input Data'!$A$16:$V$30,20,0))</f>
        <v/>
      </c>
      <c r="E20" s="72" t="str">
        <f>IF($B20="","",VLOOKUP($B20,'Input Data'!$A$34:$D$41,3,0))</f>
        <v/>
      </c>
      <c r="F20" s="5" t="str">
        <f>IF($C20="","",($C20/'Input Data'!$D26)*$D20)</f>
        <v/>
      </c>
      <c r="G20" s="5" t="str">
        <f t="shared" si="1"/>
        <v/>
      </c>
      <c r="H20" s="5"/>
      <c r="I20" s="5">
        <f t="shared" si="3"/>
        <v>0</v>
      </c>
      <c r="L20" s="21"/>
      <c r="M20" s="22"/>
      <c r="N20" s="22"/>
      <c r="O20" s="28"/>
      <c r="P20" s="22"/>
      <c r="Q20" s="23"/>
      <c r="R20" s="24"/>
      <c r="S20" s="24"/>
      <c r="T20" s="22"/>
    </row>
    <row r="21" spans="1:20" ht="12.75" customHeight="1">
      <c r="A21" s="124" t="str">
        <f>IF('Input Data'!$A$27="","",'Input Data'!$A$27)</f>
        <v/>
      </c>
      <c r="B21" s="118" t="str">
        <f>IF($A21="","",VLOOKUP($A21,'Input Data'!$A$16:$V$30,6,0))</f>
        <v/>
      </c>
      <c r="C21" s="32" t="str">
        <f>IF($A21="","",IF('Input Data'!$B$8="YES",IF('Input Data'!$E27*(1+'Input Data'!$G27)*(1+'Input Data'!$H27)*(1+'Input Data'!$I27)*(1+'Input Data'!$J27)&gt;'Input Data'!$H$32,'Input Data'!$H$32/12*'Input Data'!$D27,'Input Data'!$E27*(1+'Input Data'!$G27)*(1+'Input Data'!$H27)*(1+'Input Data'!$I27)*(1+'Input Data'!J$16)),'Input Data'!$E27*(1+'Input Data'!$G27)*(1+'Input Data'!$H27)*(1+'Input Data'!$I27)*(1+'Input Data'!$J27)))</f>
        <v/>
      </c>
      <c r="D21" s="70" t="str">
        <f>IF($A21="","",VLOOKUP($A21,'Input Data'!$A$16:$V$30,20,0))</f>
        <v/>
      </c>
      <c r="E21" s="72" t="str">
        <f>IF($B21="","",VLOOKUP($B21,'Input Data'!$A$34:$D$41,3,0))</f>
        <v/>
      </c>
      <c r="F21" s="5" t="str">
        <f>IF($C21="","",($C21/'Input Data'!$D27)*$D21)</f>
        <v/>
      </c>
      <c r="G21" s="5" t="str">
        <f t="shared" si="1"/>
        <v/>
      </c>
      <c r="H21" s="5"/>
      <c r="I21" s="5">
        <f t="shared" si="3"/>
        <v>0</v>
      </c>
      <c r="L21" s="21"/>
      <c r="M21" s="22"/>
      <c r="N21" s="22"/>
      <c r="O21" s="28"/>
      <c r="P21" s="22"/>
      <c r="Q21" s="23"/>
      <c r="R21" s="24"/>
      <c r="S21" s="24"/>
      <c r="T21" s="22"/>
    </row>
    <row r="22" spans="1:20" ht="12.75" customHeight="1">
      <c r="A22" s="124" t="str">
        <f>IF('Input Data'!$A$28="","",'Input Data'!$A$28)</f>
        <v/>
      </c>
      <c r="B22" s="118" t="str">
        <f>IF($A22="","",VLOOKUP($A22,'Input Data'!$A$16:$V$30,6,0))</f>
        <v/>
      </c>
      <c r="C22" s="32" t="str">
        <f>IF($A22="","",IF('Input Data'!$B$8="YES",IF('Input Data'!$E28*(1+'Input Data'!$G28)*(1+'Input Data'!$H28)*(1+'Input Data'!$I28)*(1+'Input Data'!$J28)&gt;'Input Data'!$H$32,'Input Data'!$H$32/12*'Input Data'!$D28,'Input Data'!$E28*(1+'Input Data'!$G28)*(1+'Input Data'!$H28)*(1+'Input Data'!$I28)*(1+'Input Data'!J$16)),'Input Data'!$E28*(1+'Input Data'!$G28)*(1+'Input Data'!$H28)*(1+'Input Data'!$I28)*(1+'Input Data'!$J28)))</f>
        <v/>
      </c>
      <c r="D22" s="70" t="str">
        <f>IF($A22="","",VLOOKUP($A22,'Input Data'!$A$16:$V$30,20,0))</f>
        <v/>
      </c>
      <c r="E22" s="72" t="str">
        <f>IF($B22="","",VLOOKUP($B22,'Input Data'!$A$34:$D$41,3,0))</f>
        <v/>
      </c>
      <c r="F22" s="5" t="str">
        <f>IF($C22="","",($C22/'Input Data'!$D28)*$D22)</f>
        <v/>
      </c>
      <c r="G22" s="5" t="str">
        <f t="shared" si="1"/>
        <v/>
      </c>
      <c r="H22" s="5"/>
      <c r="I22" s="5">
        <f t="shared" si="3"/>
        <v>0</v>
      </c>
      <c r="L22" s="21"/>
      <c r="M22" s="22"/>
      <c r="N22" s="22"/>
      <c r="O22" s="28"/>
      <c r="P22" s="22"/>
      <c r="Q22" s="23"/>
      <c r="R22" s="24"/>
      <c r="S22" s="24"/>
      <c r="T22" s="22"/>
    </row>
    <row r="23" spans="1:20" ht="12.75" customHeight="1">
      <c r="A23" s="124" t="str">
        <f>IF('Input Data'!$A$29="","",'Input Data'!$A$29)</f>
        <v/>
      </c>
      <c r="B23" s="118" t="str">
        <f>IF($A23="","",VLOOKUP($A23,'Input Data'!$A$16:$V$30,6,0))</f>
        <v/>
      </c>
      <c r="C23" s="32" t="str">
        <f>IF($A23="","",IF('Input Data'!$B$8="YES",IF('Input Data'!$E29*(1+'Input Data'!$G29)*(1+'Input Data'!$H29)*(1+'Input Data'!$I29)*(1+'Input Data'!$J29)&gt;'Input Data'!$H$32,'Input Data'!$H$32/12*'Input Data'!$D29,'Input Data'!$E29*(1+'Input Data'!$G29)*(1+'Input Data'!$H29)*(1+'Input Data'!$I29)*(1+'Input Data'!J$16)),'Input Data'!$E29*(1+'Input Data'!$G29)*(1+'Input Data'!$H29)*(1+'Input Data'!$I29)*(1+'Input Data'!$J29)))</f>
        <v/>
      </c>
      <c r="D23" s="70" t="str">
        <f>IF($A23="","",VLOOKUP($A23,'Input Data'!$A$16:$V$30,20,0))</f>
        <v/>
      </c>
      <c r="E23" s="72" t="str">
        <f>IF($B23="","",VLOOKUP($B23,'Input Data'!$A$34:$D$41,3,0))</f>
        <v/>
      </c>
      <c r="F23" s="5" t="str">
        <f>IF($C23="","",($C23/'Input Data'!$D29)*$D23)</f>
        <v/>
      </c>
      <c r="G23" s="5" t="str">
        <f t="shared" si="1"/>
        <v/>
      </c>
      <c r="H23" s="5"/>
      <c r="I23" s="5">
        <f t="shared" si="3"/>
        <v>0</v>
      </c>
      <c r="L23" s="21"/>
      <c r="M23" s="22"/>
      <c r="N23" s="22"/>
      <c r="O23" s="28"/>
      <c r="P23" s="22"/>
      <c r="Q23" s="23"/>
      <c r="R23" s="24"/>
      <c r="S23" s="24"/>
      <c r="T23" s="22"/>
    </row>
    <row r="24" spans="1:20" ht="12.75" customHeight="1">
      <c r="A24" s="124" t="str">
        <f>IF('Input Data'!$A$30="","",'Input Data'!$A$30)</f>
        <v/>
      </c>
      <c r="B24" s="118" t="str">
        <f>IF($A24="","",VLOOKUP($A24,'Input Data'!$A$16:$V$30,6,0))</f>
        <v/>
      </c>
      <c r="C24" s="32" t="str">
        <f>IF($A24="","",IF('Input Data'!$B$8="YES",IF('Input Data'!$E30*(1+'Input Data'!$G30)*(1+'Input Data'!$H30)*(1+'Input Data'!$I30)*(1+'Input Data'!$J30)&gt;'Input Data'!$H$32,'Input Data'!$H$32/12*'Input Data'!$D30,'Input Data'!$E30*(1+'Input Data'!$G30)*(1+'Input Data'!$H30)*(1+'Input Data'!$I30)*(1+'Input Data'!J$16)),'Input Data'!$E30*(1+'Input Data'!$G30)*(1+'Input Data'!$H30)*(1+'Input Data'!$I30)*(1+'Input Data'!$J30)))</f>
        <v/>
      </c>
      <c r="D24" s="70" t="str">
        <f>IF($A24="","",VLOOKUP($A24,'Input Data'!$A$16:$V$30,20,0))</f>
        <v/>
      </c>
      <c r="E24" s="72" t="str">
        <f>IF($B24="","",VLOOKUP($B24,'Input Data'!$A$34:$D$41,3,0))</f>
        <v/>
      </c>
      <c r="F24" s="5" t="str">
        <f>IF($C24="","",($C24/'Input Data'!$D30)*$D24)</f>
        <v/>
      </c>
      <c r="G24" s="5" t="str">
        <f t="shared" si="1"/>
        <v/>
      </c>
      <c r="H24" s="5"/>
      <c r="I24" s="5">
        <f t="shared" si="3"/>
        <v>0</v>
      </c>
      <c r="L24" s="21"/>
      <c r="M24" s="22"/>
      <c r="N24" s="22"/>
      <c r="O24" s="28"/>
      <c r="P24" s="22"/>
      <c r="Q24" s="23"/>
      <c r="R24" s="24"/>
      <c r="S24" s="24"/>
      <c r="T24" s="22"/>
    </row>
    <row r="25" spans="1:20" ht="12.75" customHeight="1">
      <c r="A25" s="18"/>
      <c r="B25" s="17"/>
      <c r="C25" s="5"/>
      <c r="D25" s="17"/>
      <c r="E25" s="17"/>
      <c r="F25" s="44" t="s">
        <v>71</v>
      </c>
      <c r="G25" s="45" t="s">
        <v>18</v>
      </c>
      <c r="H25" s="5"/>
      <c r="I25" s="5"/>
      <c r="L25" s="29"/>
      <c r="M25" s="22"/>
      <c r="N25" s="22"/>
      <c r="O25" s="28"/>
      <c r="P25" s="22"/>
      <c r="Q25" s="30"/>
      <c r="R25" s="24"/>
      <c r="S25" s="24"/>
      <c r="T25" s="22"/>
    </row>
    <row r="26" spans="1:20" ht="12.75" customHeight="1">
      <c r="A26" s="10"/>
      <c r="C26" s="10"/>
      <c r="F26" s="45">
        <f>SUM(F10:F24)</f>
        <v>0</v>
      </c>
      <c r="G26" s="46">
        <f>SUM(G10:G24)</f>
        <v>0</v>
      </c>
      <c r="I26" s="13">
        <f>SUM(I10:I24)</f>
        <v>0</v>
      </c>
      <c r="L26" s="21"/>
      <c r="M26" s="22"/>
      <c r="N26" s="22"/>
      <c r="O26" s="22"/>
      <c r="P26" s="22"/>
      <c r="Q26" s="23"/>
      <c r="R26" s="24"/>
      <c r="S26" s="24"/>
      <c r="T26" s="22"/>
    </row>
    <row r="27" spans="1:20" ht="12.75" customHeight="1">
      <c r="A27" s="10"/>
      <c r="B27" s="201" t="s">
        <v>65</v>
      </c>
      <c r="C27" s="202"/>
      <c r="D27" s="202"/>
      <c r="E27" s="202"/>
      <c r="F27" s="10"/>
      <c r="G27" s="10"/>
      <c r="H27" s="10"/>
      <c r="I27" s="10"/>
    </row>
    <row r="28" spans="1:20" ht="12.75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20" ht="12.75" customHeight="1">
      <c r="A29" s="204" t="s">
        <v>15</v>
      </c>
      <c r="B29" s="204"/>
      <c r="C29" s="204"/>
      <c r="D29" s="204"/>
      <c r="E29" s="204"/>
      <c r="F29" s="204"/>
      <c r="G29" s="204"/>
      <c r="H29" s="204"/>
      <c r="I29" s="204"/>
    </row>
    <row r="30" spans="1:20" ht="25.5" customHeight="1">
      <c r="A30" s="115" t="s">
        <v>80</v>
      </c>
      <c r="B30" s="60"/>
      <c r="C30" s="60"/>
      <c r="D30" s="60"/>
      <c r="E30" s="60"/>
      <c r="F30" s="81" t="s">
        <v>51</v>
      </c>
      <c r="G30" s="81" t="s">
        <v>128</v>
      </c>
      <c r="H30" s="83"/>
      <c r="I30" s="82" t="s">
        <v>13</v>
      </c>
    </row>
    <row r="31" spans="1:20" ht="12.75" customHeight="1">
      <c r="A31" s="84" t="s">
        <v>46</v>
      </c>
      <c r="B31" s="208" t="s">
        <v>129</v>
      </c>
      <c r="C31" s="208"/>
      <c r="D31" s="208"/>
      <c r="E31" s="208"/>
      <c r="F31" s="86">
        <f>'Year 3'!$I31</f>
        <v>0</v>
      </c>
      <c r="G31" s="108">
        <v>0.04</v>
      </c>
      <c r="H31" s="57"/>
      <c r="I31" s="104">
        <f>$F31*(1+$G31)</f>
        <v>0</v>
      </c>
    </row>
    <row r="32" spans="1:20" ht="12.75" customHeight="1">
      <c r="A32" s="18" t="s">
        <v>2</v>
      </c>
      <c r="B32" s="208"/>
      <c r="C32" s="208"/>
      <c r="D32" s="208"/>
      <c r="E32" s="208"/>
      <c r="F32" s="86">
        <f>'Year 3'!$I32</f>
        <v>0</v>
      </c>
      <c r="G32" s="108">
        <v>0.04</v>
      </c>
      <c r="H32" s="60"/>
      <c r="I32" s="104">
        <f t="shared" ref="I32:I40" si="4">$F32*(1+$G32)</f>
        <v>0</v>
      </c>
    </row>
    <row r="33" spans="1:9" ht="12.75" customHeight="1">
      <c r="A33" s="84" t="s">
        <v>45</v>
      </c>
      <c r="B33" s="208"/>
      <c r="C33" s="208"/>
      <c r="D33" s="208"/>
      <c r="E33" s="208"/>
      <c r="F33" s="86">
        <f>'Year 3'!$I33</f>
        <v>0</v>
      </c>
      <c r="G33" s="108">
        <v>0.04</v>
      </c>
      <c r="H33" s="60"/>
      <c r="I33" s="104">
        <f t="shared" si="4"/>
        <v>0</v>
      </c>
    </row>
    <row r="34" spans="1:9" ht="12.75" customHeight="1">
      <c r="A34" s="123" t="str">
        <f>'Year 3'!$A34</f>
        <v>Optional Expense Categories</v>
      </c>
      <c r="B34" s="208"/>
      <c r="C34" s="208"/>
      <c r="D34" s="208"/>
      <c r="E34" s="208"/>
      <c r="F34" s="86">
        <f>'Year 3'!$I34</f>
        <v>0</v>
      </c>
      <c r="G34" s="108">
        <v>0.04</v>
      </c>
      <c r="H34" s="159"/>
      <c r="I34" s="104">
        <f t="shared" si="4"/>
        <v>0</v>
      </c>
    </row>
    <row r="35" spans="1:9" ht="12.75" customHeight="1">
      <c r="A35" s="123" t="str">
        <f>'Year 3'!$A35</f>
        <v>Optional Expense Categories</v>
      </c>
      <c r="B35" s="208"/>
      <c r="C35" s="208"/>
      <c r="D35" s="208"/>
      <c r="E35" s="208"/>
      <c r="F35" s="86">
        <f>'Year 3'!$I35</f>
        <v>0</v>
      </c>
      <c r="G35" s="108">
        <v>0.04</v>
      </c>
      <c r="H35" s="159"/>
      <c r="I35" s="104">
        <f t="shared" si="4"/>
        <v>0</v>
      </c>
    </row>
    <row r="36" spans="1:9" ht="12.75" customHeight="1">
      <c r="A36" s="123" t="str">
        <f>'Year 3'!$A36</f>
        <v>Optional Expense Categories</v>
      </c>
      <c r="B36" s="208"/>
      <c r="C36" s="208"/>
      <c r="D36" s="208"/>
      <c r="E36" s="208"/>
      <c r="F36" s="86">
        <f>'Year 3'!$I36</f>
        <v>0</v>
      </c>
      <c r="G36" s="108">
        <v>0.04</v>
      </c>
      <c r="H36" s="159"/>
      <c r="I36" s="104">
        <f t="shared" si="4"/>
        <v>0</v>
      </c>
    </row>
    <row r="37" spans="1:9" ht="12.75" customHeight="1">
      <c r="A37" s="123" t="str">
        <f>'Year 3'!$A37</f>
        <v>Optional Expense Categories</v>
      </c>
      <c r="B37" s="208"/>
      <c r="C37" s="208"/>
      <c r="D37" s="208"/>
      <c r="E37" s="208"/>
      <c r="F37" s="86">
        <f>'Year 3'!$I37</f>
        <v>0</v>
      </c>
      <c r="G37" s="108">
        <v>0.04</v>
      </c>
      <c r="H37" s="115"/>
      <c r="I37" s="104">
        <f t="shared" si="4"/>
        <v>0</v>
      </c>
    </row>
    <row r="38" spans="1:9" ht="12.75" customHeight="1">
      <c r="A38" s="123" t="str">
        <f>'Year 3'!$A38</f>
        <v>Optional Expense Categories</v>
      </c>
      <c r="B38" s="208"/>
      <c r="C38" s="208"/>
      <c r="D38" s="208"/>
      <c r="E38" s="208"/>
      <c r="F38" s="86">
        <f>'Year 3'!$I38</f>
        <v>0</v>
      </c>
      <c r="G38" s="108">
        <v>0.04</v>
      </c>
      <c r="H38" s="115"/>
      <c r="I38" s="104">
        <f t="shared" si="4"/>
        <v>0</v>
      </c>
    </row>
    <row r="39" spans="1:9" ht="12.75" customHeight="1">
      <c r="A39" s="123" t="str">
        <f>'Year 3'!$A39</f>
        <v>Optional Expense Categories</v>
      </c>
      <c r="B39" s="208"/>
      <c r="C39" s="208"/>
      <c r="D39" s="208"/>
      <c r="E39" s="208"/>
      <c r="F39" s="86">
        <f>'Year 3'!$I39</f>
        <v>0</v>
      </c>
      <c r="G39" s="108">
        <v>0.04</v>
      </c>
      <c r="H39" s="115"/>
      <c r="I39" s="104">
        <f t="shared" si="4"/>
        <v>0</v>
      </c>
    </row>
    <row r="40" spans="1:9" ht="12.75" customHeight="1">
      <c r="A40" s="84" t="s">
        <v>44</v>
      </c>
      <c r="B40" s="208"/>
      <c r="C40" s="208"/>
      <c r="D40" s="208"/>
      <c r="E40" s="208"/>
      <c r="F40" s="86">
        <f>'Year 3'!$I40</f>
        <v>0</v>
      </c>
      <c r="G40" s="108">
        <v>0.04</v>
      </c>
      <c r="H40" s="60"/>
      <c r="I40" s="104">
        <f t="shared" si="4"/>
        <v>0</v>
      </c>
    </row>
    <row r="41" spans="1:9" ht="12.75" customHeight="1">
      <c r="A41" s="18" t="s">
        <v>1</v>
      </c>
      <c r="B41" s="208"/>
      <c r="C41" s="208"/>
      <c r="D41" s="208"/>
      <c r="E41" s="208"/>
      <c r="F41" s="86">
        <f>'Year 3'!$I41</f>
        <v>0</v>
      </c>
      <c r="G41" s="108">
        <v>0.15</v>
      </c>
      <c r="H41" s="60"/>
      <c r="I41" s="104">
        <f>$F41*(1+$G41)</f>
        <v>0</v>
      </c>
    </row>
    <row r="42" spans="1:9" ht="12.75" customHeight="1">
      <c r="A42" s="84" t="s">
        <v>100</v>
      </c>
      <c r="B42" s="207" t="s">
        <v>68</v>
      </c>
      <c r="C42" s="207"/>
      <c r="D42" s="207"/>
      <c r="E42" s="207"/>
      <c r="F42" s="86">
        <f>'Year 3'!$I42</f>
        <v>0</v>
      </c>
      <c r="G42" s="126"/>
      <c r="H42" s="60"/>
      <c r="I42" s="104">
        <v>0</v>
      </c>
    </row>
    <row r="43" spans="1:9" ht="12.75" customHeight="1">
      <c r="A43" s="84" t="s">
        <v>101</v>
      </c>
      <c r="B43" s="207"/>
      <c r="C43" s="207"/>
      <c r="D43" s="207"/>
      <c r="E43" s="207"/>
      <c r="F43" s="86">
        <f>'Year 3'!$I43</f>
        <v>0</v>
      </c>
      <c r="G43" s="126"/>
      <c r="H43" s="60"/>
      <c r="I43" s="104">
        <v>0</v>
      </c>
    </row>
    <row r="44" spans="1:9" ht="12.75" customHeight="1">
      <c r="A44" s="84" t="s">
        <v>43</v>
      </c>
      <c r="B44" s="207"/>
      <c r="C44" s="207"/>
      <c r="D44" s="207"/>
      <c r="E44" s="207"/>
      <c r="F44" s="86">
        <f>'Year 3'!$I44</f>
        <v>0</v>
      </c>
      <c r="G44" s="126"/>
      <c r="H44" s="60"/>
      <c r="I44" s="104">
        <v>0</v>
      </c>
    </row>
    <row r="45" spans="1:9" ht="12.75" customHeight="1">
      <c r="A45" s="18"/>
      <c r="B45" s="10"/>
      <c r="C45" s="10"/>
      <c r="D45" s="10"/>
      <c r="E45" s="10"/>
      <c r="F45" s="10"/>
      <c r="G45" s="47" t="s">
        <v>7</v>
      </c>
      <c r="H45" s="10"/>
      <c r="I45" s="48">
        <f>SUM(I31:I44)</f>
        <v>0</v>
      </c>
    </row>
    <row r="46" spans="1:9" ht="12.75" customHeight="1">
      <c r="A46" s="10"/>
      <c r="B46" s="10"/>
      <c r="C46" s="10"/>
      <c r="D46" s="10"/>
      <c r="E46" s="10"/>
      <c r="F46" s="10"/>
      <c r="G46" s="10"/>
      <c r="H46" s="10"/>
      <c r="I46" s="5"/>
    </row>
    <row r="47" spans="1:9" ht="12.75" customHeight="1">
      <c r="A47" s="204" t="s">
        <v>82</v>
      </c>
      <c r="B47" s="204"/>
      <c r="C47" s="204"/>
      <c r="D47" s="204"/>
      <c r="E47" s="204"/>
      <c r="F47" s="204"/>
      <c r="G47" s="204"/>
      <c r="H47" s="204"/>
      <c r="I47" s="204"/>
    </row>
    <row r="48" spans="1:9" ht="12.75" customHeight="1">
      <c r="A48" s="18" t="s">
        <v>8</v>
      </c>
      <c r="B48" s="10"/>
      <c r="C48" s="10"/>
      <c r="D48" s="10"/>
      <c r="E48" s="10"/>
      <c r="F48" s="86">
        <f>'Year 3'!$I48</f>
        <v>0</v>
      </c>
      <c r="G48" s="108">
        <v>0.04</v>
      </c>
      <c r="H48" s="60"/>
      <c r="I48" s="104">
        <f t="shared" ref="I48:I49" si="5">$F48*(1+$G48)</f>
        <v>0</v>
      </c>
    </row>
    <row r="49" spans="1:9" ht="12.75" customHeight="1">
      <c r="A49" s="18" t="s">
        <v>10</v>
      </c>
      <c r="B49" s="10"/>
      <c r="C49" s="10"/>
      <c r="D49" s="10"/>
      <c r="E49" s="10"/>
      <c r="F49" s="86">
        <f>'Year 3'!$I49</f>
        <v>0</v>
      </c>
      <c r="G49" s="108">
        <v>0.04</v>
      </c>
      <c r="H49" s="60"/>
      <c r="I49" s="104">
        <f t="shared" si="5"/>
        <v>0</v>
      </c>
    </row>
    <row r="50" spans="1:9" ht="12.75" customHeight="1">
      <c r="A50" s="10"/>
      <c r="B50" s="10"/>
      <c r="C50" s="10"/>
      <c r="D50" s="10"/>
      <c r="E50" s="10"/>
      <c r="F50" s="10"/>
      <c r="G50" s="47" t="s">
        <v>7</v>
      </c>
      <c r="H50" s="10"/>
      <c r="I50" s="49">
        <f>SUM(I48:I49)</f>
        <v>0</v>
      </c>
    </row>
    <row r="51" spans="1:9" ht="12.75" customHeight="1">
      <c r="A51" s="10"/>
      <c r="B51" s="10"/>
      <c r="C51" s="10"/>
      <c r="D51" s="10"/>
      <c r="E51" s="10"/>
      <c r="F51" s="10"/>
      <c r="G51" s="10"/>
      <c r="H51" s="10"/>
      <c r="I51" s="5"/>
    </row>
    <row r="52" spans="1:9">
      <c r="A52" s="134" t="s">
        <v>92</v>
      </c>
      <c r="B52" s="14"/>
      <c r="C52" s="14"/>
      <c r="D52" s="14"/>
      <c r="E52" s="14"/>
      <c r="F52" s="14"/>
      <c r="G52" s="14"/>
      <c r="H52" s="14"/>
      <c r="I52" s="19">
        <f>I26+I45+I50</f>
        <v>0</v>
      </c>
    </row>
    <row r="53" spans="1:9">
      <c r="A53" s="206" t="s">
        <v>91</v>
      </c>
      <c r="B53" s="206"/>
      <c r="C53" s="206"/>
      <c r="D53" s="206"/>
      <c r="E53" s="92"/>
      <c r="F53" s="45">
        <f>IF('Input Data'!$B$7="MTDC",I40+I41+I43+I44,0)</f>
        <v>0</v>
      </c>
      <c r="G53" s="10"/>
      <c r="H53" s="10"/>
    </row>
    <row r="54" spans="1:9">
      <c r="C54" s="135" t="s">
        <v>5</v>
      </c>
      <c r="F54" s="50">
        <f>IF('Input Data'!$B$7="MTDC",$I$52-$F$53,0)</f>
        <v>0</v>
      </c>
      <c r="G54" s="10"/>
      <c r="H54" s="10"/>
    </row>
    <row r="55" spans="1:9">
      <c r="A55" s="12"/>
      <c r="B55" s="10"/>
      <c r="C55" s="10"/>
      <c r="D55" s="10"/>
      <c r="E55" s="10"/>
      <c r="F55" s="10"/>
      <c r="G55" s="10"/>
      <c r="H55" s="10"/>
      <c r="I55" s="13"/>
    </row>
    <row r="56" spans="1:9">
      <c r="A56" s="7" t="s">
        <v>19</v>
      </c>
      <c r="C56" s="38">
        <f>'Input Data'!$B$6</f>
        <v>0.49</v>
      </c>
      <c r="I56" s="15">
        <f>IF('Input Data'!$B$7="MTDC",$F$54*$C$56,$I$52*$C$56)</f>
        <v>0</v>
      </c>
    </row>
    <row r="57" spans="1:9" ht="15">
      <c r="A57" s="6"/>
      <c r="B57" s="6"/>
      <c r="C57" s="6"/>
      <c r="D57" s="6"/>
      <c r="E57" s="6"/>
      <c r="F57" s="6"/>
      <c r="G57" s="6"/>
      <c r="H57" s="6"/>
      <c r="I57" s="16"/>
    </row>
    <row r="58" spans="1:9" ht="15">
      <c r="A58" s="6" t="s">
        <v>7</v>
      </c>
      <c r="B58" s="6"/>
      <c r="C58" s="6"/>
      <c r="D58" s="6"/>
      <c r="E58" s="6"/>
      <c r="F58" s="6"/>
      <c r="G58" s="6"/>
      <c r="H58" s="6"/>
      <c r="I58" s="16">
        <f>I52+I56</f>
        <v>0</v>
      </c>
    </row>
  </sheetData>
  <sheetProtection sheet="1" objects="1" scenarios="1" selectLockedCells="1"/>
  <mergeCells count="8">
    <mergeCell ref="B4:I4"/>
    <mergeCell ref="A29:I29"/>
    <mergeCell ref="A47:I47"/>
    <mergeCell ref="A8:I8"/>
    <mergeCell ref="A53:D53"/>
    <mergeCell ref="B27:E27"/>
    <mergeCell ref="B42:E44"/>
    <mergeCell ref="B31:E41"/>
  </mergeCells>
  <printOptions gridLines="1"/>
  <pageMargins left="0.45" right="0.45" top="0.75" bottom="0.75" header="0.3" footer="0.3"/>
  <pageSetup scale="78" orientation="portrait"/>
  <headerFooter>
    <oddFooter>&amp;L&amp;F&amp;C&amp;A&amp;R&amp;D&amp;T</oddFooter>
  </headerFooter>
  <ignoredErrors>
    <ignoredError sqref="I48:I49 I40:I41 I31:I33 I37:I39 A37:A39 A34:A36 I34:I3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0E4CC15-3A58-4E05-8FDF-0025455A9599}">
            <xm:f>AND('Input Data'!$B$8="YES",('Input Data'!$E16*(1+'Input Data'!$G16)*(1+'Input Data'!$H16)*(1+'Input Data'!$I16)*(1+'Input Data'!$J16)&gt;'Input Data'!$H$32))</xm:f>
            <x14:dxf>
              <font>
                <color rgb="FF00B050"/>
              </font>
            </x14:dxf>
          </x14:cfRule>
          <xm:sqref>C10:C24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2" tint="-0.249977111117893"/>
  </sheetPr>
  <dimension ref="A1:T58"/>
  <sheetViews>
    <sheetView workbookViewId="0">
      <selection activeCell="B7" sqref="B7"/>
    </sheetView>
  </sheetViews>
  <sheetFormatPr baseColWidth="10" defaultColWidth="8.83203125" defaultRowHeight="12" x14ac:dyDescent="0"/>
  <cols>
    <col min="1" max="1" width="24.6640625" style="1" customWidth="1"/>
    <col min="2" max="2" width="28.6640625" style="1" customWidth="1"/>
    <col min="3" max="7" width="11.33203125" style="1" customWidth="1"/>
    <col min="8" max="8" width="2.5" style="1" customWidth="1"/>
    <col min="9" max="9" width="11.33203125" style="1" customWidth="1"/>
    <col min="11" max="11" width="12.6640625" customWidth="1"/>
  </cols>
  <sheetData>
    <row r="1" spans="1:20" ht="15">
      <c r="B1" s="39"/>
      <c r="D1" s="6" t="s">
        <v>73</v>
      </c>
      <c r="E1" s="39"/>
    </row>
    <row r="3" spans="1:20" ht="15">
      <c r="A3" s="6" t="s">
        <v>0</v>
      </c>
      <c r="B3" s="93" t="str">
        <f>IF('Input Data'!$B$2="","",'Input Data'!$B$2)</f>
        <v/>
      </c>
      <c r="H3" s="22"/>
    </row>
    <row r="4" spans="1:20" s="88" customFormat="1" ht="12.75" customHeight="1">
      <c r="A4" s="31" t="s">
        <v>62</v>
      </c>
      <c r="B4" s="201" t="str">
        <f>IF('Input Data'!$B$3:$G$3="","",'Input Data'!$B$3:$G$3)</f>
        <v/>
      </c>
      <c r="C4" s="201"/>
      <c r="D4" s="201"/>
      <c r="E4" s="201"/>
      <c r="F4" s="201"/>
      <c r="G4" s="201"/>
      <c r="H4" s="201"/>
      <c r="I4" s="201"/>
    </row>
    <row r="5" spans="1:20" ht="12.75" customHeight="1">
      <c r="A5" s="31" t="s">
        <v>11</v>
      </c>
      <c r="B5" s="93" t="str">
        <f>IF('Input Data'!$B$4="","",'Input Data'!$B$4)</f>
        <v/>
      </c>
    </row>
    <row r="6" spans="1:20" ht="12.75" customHeight="1">
      <c r="A6" s="7" t="s">
        <v>9</v>
      </c>
      <c r="B6" s="117" t="str">
        <f>IF('Input Data'!$B$5="","",'Input Data'!$B$5)</f>
        <v/>
      </c>
    </row>
    <row r="7" spans="1:20" ht="12.75" customHeight="1">
      <c r="A7" s="31" t="s">
        <v>17</v>
      </c>
      <c r="B7" s="107"/>
    </row>
    <row r="8" spans="1:20" ht="13">
      <c r="A8" s="204" t="s">
        <v>81</v>
      </c>
      <c r="B8" s="205"/>
      <c r="C8" s="205"/>
      <c r="D8" s="205"/>
      <c r="E8" s="205"/>
      <c r="F8" s="205"/>
      <c r="G8" s="205"/>
      <c r="H8" s="205"/>
      <c r="I8" s="205"/>
    </row>
    <row r="9" spans="1:20" s="53" customFormat="1" ht="25.5" customHeight="1">
      <c r="A9" s="137" t="s">
        <v>79</v>
      </c>
      <c r="B9" s="81" t="s">
        <v>40</v>
      </c>
      <c r="C9" s="81" t="s">
        <v>64</v>
      </c>
      <c r="D9" s="81" t="s">
        <v>42</v>
      </c>
      <c r="E9" s="81" t="s">
        <v>41</v>
      </c>
      <c r="F9" s="80" t="s">
        <v>72</v>
      </c>
      <c r="G9" s="80" t="s">
        <v>14</v>
      </c>
      <c r="H9" s="80"/>
      <c r="I9" s="82" t="s">
        <v>13</v>
      </c>
    </row>
    <row r="10" spans="1:20" ht="12.75" customHeight="1">
      <c r="A10" s="124" t="str">
        <f>IF('Input Data'!$A$16="","",'Input Data'!$A$16)</f>
        <v/>
      </c>
      <c r="B10" s="41" t="str">
        <f>IF($A10="","",VLOOKUP($A10,'Input Data'!$A$16:$V$30,6,0))</f>
        <v/>
      </c>
      <c r="C10" s="32" t="str">
        <f>IF($A10="","",IF('Input Data'!$B$8="YES",IF('Input Data'!$E16*(1+'Input Data'!$G16)*(1+'Input Data'!$H16)*(1+'Input Data'!$I16)*(1+'Input Data'!$J16)*(1+'Input Data'!$K16)&gt;'Input Data'!$H$32,'Input Data'!$H$32/12*'Input Data'!$D16,'Input Data'!$E16*(1+'Input Data'!$G16)*(1+'Input Data'!$H16)*(1+'Input Data'!$I16)*(1+'Input Data'!J$16)*(1+'Input Data'!$K16)),'Input Data'!$E16*(1+'Input Data'!$G16)*(1+'Input Data'!$H16)*(1+'Input Data'!$I16)*(1+'Input Data'!$J16)*(1+'Input Data'!$K16)))</f>
        <v/>
      </c>
      <c r="D10" s="70" t="str">
        <f>IF($A10="","",VLOOKUP($A10,'Input Data'!$A$16:$V$30,22,0))</f>
        <v/>
      </c>
      <c r="E10" s="72" t="str">
        <f>IF($B10="","",VLOOKUP($B10,'Input Data'!$A$34:$D$41,3,0))</f>
        <v/>
      </c>
      <c r="F10" s="5" t="str">
        <f>IF($C10="","",($C10/'Input Data'!$D16)*$D10)</f>
        <v/>
      </c>
      <c r="G10" s="5" t="str">
        <f>IF($E10="","",$F10*$E10)</f>
        <v/>
      </c>
      <c r="H10" s="5"/>
      <c r="I10" s="5">
        <f t="shared" ref="I10:I12" si="0">SUM(F10:H10)</f>
        <v>0</v>
      </c>
      <c r="L10" s="58"/>
      <c r="M10" s="58"/>
      <c r="N10" s="58"/>
      <c r="O10" s="58"/>
      <c r="P10" s="58"/>
      <c r="Q10" s="26"/>
      <c r="R10" s="24"/>
      <c r="S10" s="24"/>
      <c r="T10" s="27"/>
    </row>
    <row r="11" spans="1:20" ht="12.75" customHeight="1">
      <c r="A11" s="124" t="str">
        <f>IF('Input Data'!$A$17="","",'Input Data'!$A$17)</f>
        <v/>
      </c>
      <c r="B11" s="116" t="str">
        <f>IF($A11="","",VLOOKUP($A11,'Input Data'!$A$16:$V$30,6,0))</f>
        <v/>
      </c>
      <c r="C11" s="32" t="str">
        <f>IF($A11="","",IF('Input Data'!$B$8="YES",IF('Input Data'!$E17*(1+'Input Data'!$G17)*(1+'Input Data'!$H17)*(1+'Input Data'!$I17)*(1+'Input Data'!$J17)*(1+'Input Data'!$K17)&gt;'Input Data'!$H$32,'Input Data'!$H$32/12*'Input Data'!$D17,'Input Data'!$E17*(1+'Input Data'!$G17)*(1+'Input Data'!$H17)*(1+'Input Data'!$I17)*(1+'Input Data'!J$16)*(1+'Input Data'!$K17)),'Input Data'!$E17*(1+'Input Data'!$G17)*(1+'Input Data'!$H17)*(1+'Input Data'!$I17)*(1+'Input Data'!$J17)*(1+'Input Data'!$K17)))</f>
        <v/>
      </c>
      <c r="D11" s="70" t="str">
        <f>IF($A11="","",VLOOKUP($A11,'Input Data'!$A$16:$V$30,22,0))</f>
        <v/>
      </c>
      <c r="E11" s="72" t="str">
        <f>IF($B11="","",VLOOKUP($B11,'Input Data'!$A$34:$D$41,3,0))</f>
        <v/>
      </c>
      <c r="F11" s="5" t="str">
        <f>IF($C11="","",($C11/'Input Data'!$D17)*$D11)</f>
        <v/>
      </c>
      <c r="G11" s="5" t="str">
        <f t="shared" ref="G11:G24" si="1">IF($E11="","",$F11*$E11)</f>
        <v/>
      </c>
      <c r="H11" s="5"/>
      <c r="I11" s="5">
        <f t="shared" si="0"/>
        <v>0</v>
      </c>
      <c r="L11" s="21"/>
      <c r="M11" s="22"/>
      <c r="N11" s="22"/>
      <c r="O11" s="28"/>
      <c r="P11" s="22"/>
      <c r="Q11" s="23"/>
      <c r="R11" s="24"/>
      <c r="S11" s="24"/>
      <c r="T11" s="22"/>
    </row>
    <row r="12" spans="1:20" ht="12.75" customHeight="1">
      <c r="A12" s="124" t="str">
        <f>IF('Input Data'!$A$18="","",'Input Data'!$A$18)</f>
        <v/>
      </c>
      <c r="B12" s="116" t="str">
        <f>IF($A12="","",VLOOKUP($A12,'Input Data'!$A$16:$V$30,6,0))</f>
        <v/>
      </c>
      <c r="C12" s="32" t="str">
        <f>IF($A12="","",IF('Input Data'!$B$8="YES",IF('Input Data'!$E18*(1+'Input Data'!$G18)*(1+'Input Data'!$H18)*(1+'Input Data'!$I18)*(1+'Input Data'!$J18)*(1+'Input Data'!$K18)&gt;'Input Data'!$H$32,'Input Data'!$H$32/12*'Input Data'!$D18,'Input Data'!$E18*(1+'Input Data'!$G18)*(1+'Input Data'!$H18)*(1+'Input Data'!$I18)*(1+'Input Data'!J$16)*(1+'Input Data'!$K18)),'Input Data'!$E18*(1+'Input Data'!$G18)*(1+'Input Data'!$H18)*(1+'Input Data'!$I18)*(1+'Input Data'!$J18)*(1+'Input Data'!$K18)))</f>
        <v/>
      </c>
      <c r="D12" s="70" t="str">
        <f>IF($A12="","",VLOOKUP($A12,'Input Data'!$A$16:$V$30,22,0))</f>
        <v/>
      </c>
      <c r="E12" s="72" t="str">
        <f>IF($B12="","",VLOOKUP($B12,'Input Data'!$A$34:$D$41,3,0))</f>
        <v/>
      </c>
      <c r="F12" s="5" t="str">
        <f>IF($C12="","",($C12/'Input Data'!$D18)*$D12)</f>
        <v/>
      </c>
      <c r="G12" s="5" t="str">
        <f t="shared" si="1"/>
        <v/>
      </c>
      <c r="H12" s="5"/>
      <c r="I12" s="5">
        <f t="shared" si="0"/>
        <v>0</v>
      </c>
      <c r="L12" s="21"/>
      <c r="M12" s="22"/>
      <c r="N12" s="22"/>
      <c r="O12" s="28"/>
      <c r="P12" s="22"/>
      <c r="Q12" s="23"/>
      <c r="R12" s="24"/>
      <c r="S12" s="24"/>
      <c r="T12" s="22"/>
    </row>
    <row r="13" spans="1:20" ht="12.75" customHeight="1">
      <c r="A13" s="124" t="str">
        <f>IF('Input Data'!$A$19="","",'Input Data'!$A$19)</f>
        <v/>
      </c>
      <c r="B13" s="116" t="str">
        <f>IF($A13="","",VLOOKUP($A13,'Input Data'!$A$16:$V$30,6,0))</f>
        <v/>
      </c>
      <c r="C13" s="32" t="str">
        <f>IF($A13="","",IF('Input Data'!$B$8="YES",IF('Input Data'!$E19*(1+'Input Data'!$G19)*(1+'Input Data'!$H19)*(1+'Input Data'!$I19)*(1+'Input Data'!$J19)*(1+'Input Data'!$K19)&gt;'Input Data'!$H$32,'Input Data'!$H$32/12*'Input Data'!$D19,'Input Data'!$E19*(1+'Input Data'!$G19)*(1+'Input Data'!$H19)*(1+'Input Data'!$I19)*(1+'Input Data'!J$16)*(1+'Input Data'!$K19)),'Input Data'!$E19*(1+'Input Data'!$G19)*(1+'Input Data'!$H19)*(1+'Input Data'!$I19)*(1+'Input Data'!$J19)*(1+'Input Data'!$K19)))</f>
        <v/>
      </c>
      <c r="D13" s="70" t="str">
        <f>IF($A13="","",VLOOKUP($A13,'Input Data'!$A$16:$V$30,22,0))</f>
        <v/>
      </c>
      <c r="E13" s="72" t="str">
        <f>IF($B13="","",VLOOKUP($B13,'Input Data'!$A$34:$D$41,3,0))</f>
        <v/>
      </c>
      <c r="F13" s="5" t="str">
        <f>IF($C13="","",($C13/'Input Data'!$D19)*$D13)</f>
        <v/>
      </c>
      <c r="G13" s="5" t="str">
        <f t="shared" si="1"/>
        <v/>
      </c>
      <c r="H13" s="5"/>
      <c r="I13" s="5">
        <f t="shared" ref="I13:I24" si="2">SUM(F13:H13)</f>
        <v>0</v>
      </c>
      <c r="L13" s="21"/>
      <c r="M13" s="140"/>
      <c r="N13" s="22"/>
      <c r="O13" s="28"/>
      <c r="P13" s="22"/>
      <c r="Q13" s="23"/>
      <c r="R13" s="24"/>
      <c r="S13" s="24"/>
      <c r="T13" s="22"/>
    </row>
    <row r="14" spans="1:20" ht="12.75" customHeight="1">
      <c r="A14" s="124" t="str">
        <f>IF('Input Data'!$A$20="","",'Input Data'!$A$20)</f>
        <v/>
      </c>
      <c r="B14" s="116" t="str">
        <f>IF($A14="","",VLOOKUP($A14,'Input Data'!$A$16:$V$30,6,0))</f>
        <v/>
      </c>
      <c r="C14" s="32" t="str">
        <f>IF($A14="","",IF('Input Data'!$B$8="YES",IF('Input Data'!$E20*(1+'Input Data'!$G20)*(1+'Input Data'!$H20)*(1+'Input Data'!$I20)*(1+'Input Data'!$J20)*(1+'Input Data'!$K20)&gt;'Input Data'!$H$32,'Input Data'!$H$32/12*'Input Data'!$D20,'Input Data'!$E20*(1+'Input Data'!$G20)*(1+'Input Data'!$H20)*(1+'Input Data'!$I20)*(1+'Input Data'!J$16)*(1+'Input Data'!$K20)),'Input Data'!$E20*(1+'Input Data'!$G20)*(1+'Input Data'!$H20)*(1+'Input Data'!$I20)*(1+'Input Data'!$J20)*(1+'Input Data'!$K20)))</f>
        <v/>
      </c>
      <c r="D14" s="70" t="str">
        <f>IF($A14="","",VLOOKUP($A14,'Input Data'!$A$16:$V$30,22,0))</f>
        <v/>
      </c>
      <c r="E14" s="72" t="str">
        <f>IF($B14="","",VLOOKUP($B14,'Input Data'!$A$34:$D$41,3,0))</f>
        <v/>
      </c>
      <c r="F14" s="5" t="str">
        <f>IF($C14="","",($C14/'Input Data'!$D20)*$D14)</f>
        <v/>
      </c>
      <c r="G14" s="5" t="str">
        <f t="shared" si="1"/>
        <v/>
      </c>
      <c r="H14" s="5"/>
      <c r="I14" s="5">
        <f t="shared" si="2"/>
        <v>0</v>
      </c>
      <c r="L14" s="21"/>
      <c r="M14" s="22"/>
      <c r="N14" s="22"/>
      <c r="O14" s="28"/>
      <c r="P14" s="22"/>
      <c r="Q14" s="23"/>
      <c r="R14" s="24"/>
      <c r="S14" s="24"/>
      <c r="T14" s="22"/>
    </row>
    <row r="15" spans="1:20" ht="12.75" customHeight="1">
      <c r="A15" s="124" t="str">
        <f>IF('Input Data'!$A$21="","",'Input Data'!$A$21)</f>
        <v/>
      </c>
      <c r="B15" s="116" t="str">
        <f>IF($A15="","",VLOOKUP($A15,'Input Data'!$A$16:$V$30,6,0))</f>
        <v/>
      </c>
      <c r="C15" s="32" t="str">
        <f>IF($A15="","",IF('Input Data'!$B$8="YES",IF('Input Data'!$E21*(1+'Input Data'!$G21)*(1+'Input Data'!$H21)*(1+'Input Data'!$I21)*(1+'Input Data'!$J21)*(1+'Input Data'!$K21)&gt;'Input Data'!$H$32,'Input Data'!$H$32/12*'Input Data'!$D21,'Input Data'!$E21*(1+'Input Data'!$G21)*(1+'Input Data'!$H21)*(1+'Input Data'!$I21)*(1+'Input Data'!J$16)*(1+'Input Data'!$K21)),'Input Data'!$E21*(1+'Input Data'!$G21)*(1+'Input Data'!$H21)*(1+'Input Data'!$I21)*(1+'Input Data'!$J21)*(1+'Input Data'!$K21)))</f>
        <v/>
      </c>
      <c r="D15" s="70" t="str">
        <f>IF($A15="","",VLOOKUP($A15,'Input Data'!$A$16:$V$30,22,0))</f>
        <v/>
      </c>
      <c r="E15" s="72" t="str">
        <f>IF($B15="","",VLOOKUP($B15,'Input Data'!$A$34:$D$41,3,0))</f>
        <v/>
      </c>
      <c r="F15" s="5" t="str">
        <f>IF($C15="","",($C15/'Input Data'!$D21)*$D15)</f>
        <v/>
      </c>
      <c r="G15" s="5" t="str">
        <f t="shared" si="1"/>
        <v/>
      </c>
      <c r="H15" s="5"/>
      <c r="I15" s="5">
        <f t="shared" si="2"/>
        <v>0</v>
      </c>
      <c r="L15" s="21"/>
      <c r="M15" s="22"/>
      <c r="N15" s="22"/>
      <c r="O15" s="28"/>
      <c r="P15" s="22"/>
      <c r="Q15" s="23"/>
      <c r="R15" s="24"/>
      <c r="S15" s="24"/>
      <c r="T15" s="22"/>
    </row>
    <row r="16" spans="1:20" ht="12.75" customHeight="1">
      <c r="A16" s="124" t="str">
        <f>IF('Input Data'!$A$22="","",'Input Data'!$A$22)</f>
        <v/>
      </c>
      <c r="B16" s="116" t="str">
        <f>IF($A16="","",VLOOKUP($A16,'Input Data'!$A$16:$V$30,6,0))</f>
        <v/>
      </c>
      <c r="C16" s="32" t="str">
        <f>IF($A16="","",IF('Input Data'!$B$8="YES",IF('Input Data'!$E22*(1+'Input Data'!$G22)*(1+'Input Data'!$H22)*(1+'Input Data'!$I22)*(1+'Input Data'!$J22)*(1+'Input Data'!$K22)&gt;'Input Data'!$H$32,'Input Data'!$H$32/12*'Input Data'!$D22,'Input Data'!$E22*(1+'Input Data'!$G22)*(1+'Input Data'!$H22)*(1+'Input Data'!$I22)*(1+'Input Data'!J$16)*(1+'Input Data'!$K22)),'Input Data'!$E22*(1+'Input Data'!$G22)*(1+'Input Data'!$H22)*(1+'Input Data'!$I22)*(1+'Input Data'!$J22)*(1+'Input Data'!$K22)))</f>
        <v/>
      </c>
      <c r="D16" s="70" t="str">
        <f>IF($A16="","",VLOOKUP($A16,'Input Data'!$A$16:$V$30,22,0))</f>
        <v/>
      </c>
      <c r="E16" s="72" t="str">
        <f>IF($B16="","",VLOOKUP($B16,'Input Data'!$A$34:$D$41,3,0))</f>
        <v/>
      </c>
      <c r="F16" s="5" t="str">
        <f>IF($C16="","",($C16/'Input Data'!$D22)*$D16)</f>
        <v/>
      </c>
      <c r="G16" s="5" t="str">
        <f t="shared" si="1"/>
        <v/>
      </c>
      <c r="H16" s="5"/>
      <c r="I16" s="5">
        <f t="shared" si="2"/>
        <v>0</v>
      </c>
      <c r="L16" s="21"/>
      <c r="M16" s="22"/>
      <c r="N16" s="22"/>
      <c r="O16" s="28"/>
      <c r="P16" s="22"/>
      <c r="Q16" s="23"/>
      <c r="R16" s="24"/>
      <c r="S16" s="24"/>
      <c r="T16" s="22"/>
    </row>
    <row r="17" spans="1:20" ht="12.75" customHeight="1">
      <c r="A17" s="124" t="str">
        <f>IF('Input Data'!$A$23="","",'Input Data'!$A$23)</f>
        <v/>
      </c>
      <c r="B17" s="116" t="str">
        <f>IF($A17="","",VLOOKUP($A17,'Input Data'!$A$16:$V$30,6,0))</f>
        <v/>
      </c>
      <c r="C17" s="32" t="str">
        <f>IF($A17="","",IF('Input Data'!$B$8="YES",IF('Input Data'!$E23*(1+'Input Data'!$G23)*(1+'Input Data'!$H23)*(1+'Input Data'!$I23)*(1+'Input Data'!$J23)*(1+'Input Data'!$K23)&gt;'Input Data'!$H$32,'Input Data'!$H$32/12*'Input Data'!$D23,'Input Data'!$E23*(1+'Input Data'!$G23)*(1+'Input Data'!$H23)*(1+'Input Data'!$I23)*(1+'Input Data'!J$16)*(1+'Input Data'!$K23)),'Input Data'!$E23*(1+'Input Data'!$G23)*(1+'Input Data'!$H23)*(1+'Input Data'!$I23)*(1+'Input Data'!$J23)*(1+'Input Data'!$K23)))</f>
        <v/>
      </c>
      <c r="D17" s="70" t="str">
        <f>IF($A17="","",VLOOKUP($A17,'Input Data'!$A$16:$V$30,22,0))</f>
        <v/>
      </c>
      <c r="E17" s="72" t="str">
        <f>IF($B17="","",VLOOKUP($B17,'Input Data'!$A$34:$D$41,3,0))</f>
        <v/>
      </c>
      <c r="F17" s="5" t="str">
        <f>IF($C17="","",($C17/'Input Data'!$D23)*$D17)</f>
        <v/>
      </c>
      <c r="G17" s="5" t="str">
        <f t="shared" si="1"/>
        <v/>
      </c>
      <c r="H17" s="5"/>
      <c r="I17" s="5">
        <f t="shared" si="2"/>
        <v>0</v>
      </c>
      <c r="L17" s="21"/>
      <c r="M17" s="22"/>
      <c r="N17" s="22"/>
      <c r="O17" s="28"/>
      <c r="P17" s="22"/>
      <c r="Q17" s="23"/>
      <c r="R17" s="24"/>
      <c r="S17" s="24"/>
      <c r="T17" s="22"/>
    </row>
    <row r="18" spans="1:20" ht="12.75" customHeight="1">
      <c r="A18" s="124" t="str">
        <f>IF('Input Data'!$A$24="","",'Input Data'!$A$24)</f>
        <v/>
      </c>
      <c r="B18" s="116" t="str">
        <f>IF($A18="","",VLOOKUP($A18,'Input Data'!$A$16:$V$30,6,0))</f>
        <v/>
      </c>
      <c r="C18" s="32" t="str">
        <f>IF($A18="","",IF('Input Data'!$B$8="YES",IF('Input Data'!$E24*(1+'Input Data'!$G24)*(1+'Input Data'!$H24)*(1+'Input Data'!$I24)*(1+'Input Data'!$J24)*(1+'Input Data'!$K24)&gt;'Input Data'!$H$32,'Input Data'!$H$32/12*'Input Data'!$D24,'Input Data'!$E24*(1+'Input Data'!$G24)*(1+'Input Data'!$H24)*(1+'Input Data'!$I24)*(1+'Input Data'!J$16)*(1+'Input Data'!$K24)),'Input Data'!$E24*(1+'Input Data'!$G24)*(1+'Input Data'!$H24)*(1+'Input Data'!$I24)*(1+'Input Data'!$J24)*(1+'Input Data'!$K24)))</f>
        <v/>
      </c>
      <c r="D18" s="70" t="str">
        <f>IF($A18="","",VLOOKUP($A18,'Input Data'!$A$16:$V$30,22,0))</f>
        <v/>
      </c>
      <c r="E18" s="72" t="str">
        <f>IF($B18="","",VLOOKUP($B18,'Input Data'!$A$34:$D$41,3,0))</f>
        <v/>
      </c>
      <c r="F18" s="5" t="str">
        <f>IF($C18="","",($C18/'Input Data'!$D24)*$D18)</f>
        <v/>
      </c>
      <c r="G18" s="5" t="str">
        <f t="shared" si="1"/>
        <v/>
      </c>
      <c r="H18" s="5"/>
      <c r="I18" s="5">
        <f t="shared" si="2"/>
        <v>0</v>
      </c>
      <c r="L18" s="21"/>
      <c r="M18" s="22"/>
      <c r="N18" s="22"/>
      <c r="O18" s="28"/>
      <c r="P18" s="22"/>
      <c r="Q18" s="23"/>
      <c r="R18" s="24"/>
      <c r="S18" s="24"/>
      <c r="T18" s="22"/>
    </row>
    <row r="19" spans="1:20" ht="12.75" customHeight="1">
      <c r="A19" s="124" t="str">
        <f>IF('Input Data'!$A$25="","",'Input Data'!$A$25)</f>
        <v/>
      </c>
      <c r="B19" s="116" t="str">
        <f>IF($A19="","",VLOOKUP($A19,'Input Data'!$A$16:$V$30,6,0))</f>
        <v/>
      </c>
      <c r="C19" s="32" t="str">
        <f>IF($A19="","",IF('Input Data'!$B$8="YES",IF('Input Data'!$E25*(1+'Input Data'!$G25)*(1+'Input Data'!$H25)*(1+'Input Data'!$I25)*(1+'Input Data'!$J25)*(1+'Input Data'!$K25)&gt;'Input Data'!$H$32,'Input Data'!$H$32/12*'Input Data'!$D25,'Input Data'!$E25*(1+'Input Data'!$G25)*(1+'Input Data'!$H25)*(1+'Input Data'!$I25)*(1+'Input Data'!J$16)*(1+'Input Data'!$K25)),'Input Data'!$E25*(1+'Input Data'!$G25)*(1+'Input Data'!$H25)*(1+'Input Data'!$I25)*(1+'Input Data'!$J25)*(1+'Input Data'!$K25)))</f>
        <v/>
      </c>
      <c r="D19" s="70" t="str">
        <f>IF($A19="","",VLOOKUP($A19,'Input Data'!$A$16:$V$30,22,0))</f>
        <v/>
      </c>
      <c r="E19" s="72" t="str">
        <f>IF($B19="","",VLOOKUP($B19,'Input Data'!$A$34:$D$41,3,0))</f>
        <v/>
      </c>
      <c r="F19" s="5" t="str">
        <f>IF($C19="","",($C19/'Input Data'!$D25)*$D19)</f>
        <v/>
      </c>
      <c r="G19" s="5" t="str">
        <f t="shared" si="1"/>
        <v/>
      </c>
      <c r="H19" s="5"/>
      <c r="I19" s="5">
        <f t="shared" si="2"/>
        <v>0</v>
      </c>
      <c r="L19" s="21"/>
      <c r="M19" s="22"/>
      <c r="N19" s="22"/>
      <c r="O19" s="28"/>
      <c r="P19" s="22"/>
      <c r="Q19" s="23"/>
      <c r="R19" s="24"/>
      <c r="S19" s="24"/>
      <c r="T19" s="22"/>
    </row>
    <row r="20" spans="1:20" ht="12.75" customHeight="1">
      <c r="A20" s="124" t="str">
        <f>IF('Input Data'!$A$26="","",'Input Data'!$A$26)</f>
        <v/>
      </c>
      <c r="B20" s="116" t="str">
        <f>IF($A20="","",VLOOKUP($A20,'Input Data'!$A$16:$V$30,6,0))</f>
        <v/>
      </c>
      <c r="C20" s="32" t="str">
        <f>IF($A20="","",IF('Input Data'!$B$8="YES",IF('Input Data'!$E26*(1+'Input Data'!$G26)*(1+'Input Data'!$H26)*(1+'Input Data'!$I26)*(1+'Input Data'!$J26)*(1+'Input Data'!$K26)&gt;'Input Data'!$H$32,'Input Data'!$H$32/12*'Input Data'!$D26,'Input Data'!$E26*(1+'Input Data'!$G26)*(1+'Input Data'!$H26)*(1+'Input Data'!$I26)*(1+'Input Data'!J$16)*(1+'Input Data'!$K26)),'Input Data'!$E26*(1+'Input Data'!$G26)*(1+'Input Data'!$H26)*(1+'Input Data'!$I26)*(1+'Input Data'!$J26)*(1+'Input Data'!$K26)))</f>
        <v/>
      </c>
      <c r="D20" s="70" t="str">
        <f>IF($A20="","",VLOOKUP($A20,'Input Data'!$A$16:$V$30,22,0))</f>
        <v/>
      </c>
      <c r="E20" s="72" t="str">
        <f>IF($B20="","",VLOOKUP($B20,'Input Data'!$A$34:$D$41,3,0))</f>
        <v/>
      </c>
      <c r="F20" s="5" t="str">
        <f>IF($C20="","",($C20/'Input Data'!$D26)*$D20)</f>
        <v/>
      </c>
      <c r="G20" s="5" t="str">
        <f t="shared" si="1"/>
        <v/>
      </c>
      <c r="H20" s="5"/>
      <c r="I20" s="5">
        <f t="shared" si="2"/>
        <v>0</v>
      </c>
      <c r="L20" s="21"/>
      <c r="M20" s="22"/>
      <c r="N20" s="22"/>
      <c r="O20" s="28"/>
      <c r="P20" s="22"/>
      <c r="Q20" s="23"/>
      <c r="R20" s="24"/>
      <c r="S20" s="24"/>
      <c r="T20" s="22"/>
    </row>
    <row r="21" spans="1:20" ht="12.75" customHeight="1">
      <c r="A21" s="124" t="str">
        <f>IF('Input Data'!$A$27="","",'Input Data'!$A$27)</f>
        <v/>
      </c>
      <c r="B21" s="116" t="str">
        <f>IF($A21="","",VLOOKUP($A21,'Input Data'!$A$16:$V$30,6,0))</f>
        <v/>
      </c>
      <c r="C21" s="32" t="str">
        <f>IF($A21="","",IF('Input Data'!$B$8="YES",IF('Input Data'!$E27*(1+'Input Data'!$G27)*(1+'Input Data'!$H27)*(1+'Input Data'!$I27)*(1+'Input Data'!$J27)*(1+'Input Data'!$K27)&gt;'Input Data'!$H$32,'Input Data'!$H$32/12*'Input Data'!$D27,'Input Data'!$E27*(1+'Input Data'!$G27)*(1+'Input Data'!$H27)*(1+'Input Data'!$I27)*(1+'Input Data'!J$16)*(1+'Input Data'!$K27)),'Input Data'!$E27*(1+'Input Data'!$G27)*(1+'Input Data'!$H27)*(1+'Input Data'!$I27)*(1+'Input Data'!$J27)*(1+'Input Data'!$K27)))</f>
        <v/>
      </c>
      <c r="D21" s="70" t="str">
        <f>IF($A21="","",VLOOKUP($A21,'Input Data'!$A$16:$V$30,22,0))</f>
        <v/>
      </c>
      <c r="E21" s="72" t="str">
        <f>IF($B21="","",VLOOKUP($B21,'Input Data'!$A$34:$D$41,3,0))</f>
        <v/>
      </c>
      <c r="F21" s="5" t="str">
        <f>IF($C21="","",($C21/'Input Data'!$D27)*$D21)</f>
        <v/>
      </c>
      <c r="G21" s="5" t="str">
        <f t="shared" si="1"/>
        <v/>
      </c>
      <c r="H21" s="5"/>
      <c r="I21" s="5">
        <f t="shared" si="2"/>
        <v>0</v>
      </c>
      <c r="L21" s="21"/>
      <c r="M21" s="22"/>
      <c r="N21" s="22"/>
      <c r="O21" s="28"/>
      <c r="P21" s="22"/>
      <c r="Q21" s="23"/>
      <c r="R21" s="24"/>
      <c r="S21" s="24"/>
      <c r="T21" s="22"/>
    </row>
    <row r="22" spans="1:20" ht="12.75" customHeight="1">
      <c r="A22" s="124" t="str">
        <f>IF('Input Data'!$A$28="","",'Input Data'!$A$28)</f>
        <v/>
      </c>
      <c r="B22" s="116" t="str">
        <f>IF($A22="","",VLOOKUP($A22,'Input Data'!$A$16:$V$30,6,0))</f>
        <v/>
      </c>
      <c r="C22" s="32" t="str">
        <f>IF($A22="","",IF('Input Data'!$B$8="YES",IF('Input Data'!$E28*(1+'Input Data'!$G28)*(1+'Input Data'!$H28)*(1+'Input Data'!$I28)*(1+'Input Data'!$J28)*(1+'Input Data'!$K28)&gt;'Input Data'!$H$32,'Input Data'!$H$32/12*'Input Data'!$D28,'Input Data'!$E28*(1+'Input Data'!$G28)*(1+'Input Data'!$H28)*(1+'Input Data'!$I28)*(1+'Input Data'!J$16)*(1+'Input Data'!$K28)),'Input Data'!$E28*(1+'Input Data'!$G28)*(1+'Input Data'!$H28)*(1+'Input Data'!$I28)*(1+'Input Data'!$J28)*(1+'Input Data'!$K28)))</f>
        <v/>
      </c>
      <c r="D22" s="70" t="str">
        <f>IF($A22="","",VLOOKUP($A22,'Input Data'!$A$16:$V$30,22,0))</f>
        <v/>
      </c>
      <c r="E22" s="72" t="str">
        <f>IF($B22="","",VLOOKUP($B22,'Input Data'!$A$34:$D$41,3,0))</f>
        <v/>
      </c>
      <c r="F22" s="5" t="str">
        <f>IF($C22="","",($C22/'Input Data'!$D28)*$D22)</f>
        <v/>
      </c>
      <c r="G22" s="5" t="str">
        <f t="shared" si="1"/>
        <v/>
      </c>
      <c r="H22" s="5"/>
      <c r="I22" s="5">
        <f t="shared" si="2"/>
        <v>0</v>
      </c>
      <c r="L22" s="21"/>
      <c r="M22" s="22"/>
      <c r="N22" s="22"/>
      <c r="O22" s="28"/>
      <c r="P22" s="22"/>
      <c r="Q22" s="23"/>
      <c r="R22" s="24"/>
      <c r="S22" s="24"/>
      <c r="T22" s="22"/>
    </row>
    <row r="23" spans="1:20" ht="12.75" customHeight="1">
      <c r="A23" s="124" t="str">
        <f>IF('Input Data'!$A$29="","",'Input Data'!$A$29)</f>
        <v/>
      </c>
      <c r="B23" s="116" t="str">
        <f>IF($A23="","",VLOOKUP($A23,'Input Data'!$A$16:$V$30,6,0))</f>
        <v/>
      </c>
      <c r="C23" s="32" t="str">
        <f>IF($A23="","",IF('Input Data'!$B$8="YES",IF('Input Data'!$E29*(1+'Input Data'!$G29)*(1+'Input Data'!$H29)*(1+'Input Data'!$I29)*(1+'Input Data'!$J29)*(1+'Input Data'!$K29)&gt;'Input Data'!$H$32,'Input Data'!$H$32/12*'Input Data'!$D29,'Input Data'!$E29*(1+'Input Data'!$G29)*(1+'Input Data'!$H29)*(1+'Input Data'!$I29)*(1+'Input Data'!J$16)*(1+'Input Data'!$K29)),'Input Data'!$E29*(1+'Input Data'!$G29)*(1+'Input Data'!$H29)*(1+'Input Data'!$I29)*(1+'Input Data'!$J29)*(1+'Input Data'!$K29)))</f>
        <v/>
      </c>
      <c r="D23" s="70" t="str">
        <f>IF($A23="","",VLOOKUP($A23,'Input Data'!$A$16:$V$30,22,0))</f>
        <v/>
      </c>
      <c r="E23" s="72" t="str">
        <f>IF($B23="","",VLOOKUP($B23,'Input Data'!$A$34:$D$41,3,0))</f>
        <v/>
      </c>
      <c r="F23" s="5" t="str">
        <f>IF($C23="","",($C23/'Input Data'!$D29)*$D23)</f>
        <v/>
      </c>
      <c r="G23" s="5" t="str">
        <f t="shared" si="1"/>
        <v/>
      </c>
      <c r="H23" s="5"/>
      <c r="I23" s="5">
        <f t="shared" si="2"/>
        <v>0</v>
      </c>
      <c r="L23" s="21"/>
      <c r="M23" s="22"/>
      <c r="N23" s="22"/>
      <c r="O23" s="28"/>
      <c r="P23" s="22"/>
      <c r="Q23" s="23"/>
      <c r="R23" s="24"/>
      <c r="S23" s="24"/>
      <c r="T23" s="22"/>
    </row>
    <row r="24" spans="1:20" ht="12.75" customHeight="1">
      <c r="A24" s="124" t="str">
        <f>IF('Input Data'!$A$30="","",'Input Data'!$A$30)</f>
        <v/>
      </c>
      <c r="B24" s="116" t="str">
        <f>IF($A24="","",VLOOKUP($A24,'Input Data'!$A$16:$V$30,6,0))</f>
        <v/>
      </c>
      <c r="C24" s="32" t="str">
        <f>IF($A24="","",IF('Input Data'!$B$8="YES",IF('Input Data'!$E30*(1+'Input Data'!$G30)*(1+'Input Data'!$H30)*(1+'Input Data'!$I30)*(1+'Input Data'!$J30)*(1+'Input Data'!$K30)&gt;'Input Data'!$H$32,'Input Data'!$H$32/12*'Input Data'!$D30,'Input Data'!$E30*(1+'Input Data'!$G30)*(1+'Input Data'!$H30)*(1+'Input Data'!$I30)*(1+'Input Data'!J$16)*(1+'Input Data'!$K30)),'Input Data'!$E30*(1+'Input Data'!$G30)*(1+'Input Data'!$H30)*(1+'Input Data'!$I30)*(1+'Input Data'!$J30)*(1+'Input Data'!$K30)))</f>
        <v/>
      </c>
      <c r="D24" s="70" t="str">
        <f>IF($A24="","",VLOOKUP($A24,'Input Data'!$A$16:$V$30,22,0))</f>
        <v/>
      </c>
      <c r="E24" s="72" t="str">
        <f>IF($B24="","",VLOOKUP($B24,'Input Data'!$A$34:$D$41,3,0))</f>
        <v/>
      </c>
      <c r="F24" s="5" t="str">
        <f>IF($C24="","",($C24/'Input Data'!$D30)*$D24)</f>
        <v/>
      </c>
      <c r="G24" s="5" t="str">
        <f t="shared" si="1"/>
        <v/>
      </c>
      <c r="H24" s="5"/>
      <c r="I24" s="5">
        <f t="shared" si="2"/>
        <v>0</v>
      </c>
      <c r="L24" s="21"/>
      <c r="M24" s="22"/>
      <c r="N24" s="22"/>
      <c r="O24" s="28"/>
      <c r="P24" s="22"/>
      <c r="Q24" s="23"/>
      <c r="R24" s="24"/>
      <c r="S24" s="24"/>
      <c r="T24" s="22"/>
    </row>
    <row r="25" spans="1:20" ht="12.75" customHeight="1">
      <c r="A25" s="18"/>
      <c r="B25" s="17"/>
      <c r="C25" s="5"/>
      <c r="D25" s="17"/>
      <c r="E25" s="17"/>
      <c r="F25" s="44" t="s">
        <v>71</v>
      </c>
      <c r="G25" s="45" t="s">
        <v>18</v>
      </c>
      <c r="H25" s="5"/>
      <c r="I25" s="5"/>
      <c r="L25" s="29"/>
      <c r="M25" s="22"/>
      <c r="N25" s="22"/>
      <c r="O25" s="28"/>
      <c r="P25" s="22"/>
      <c r="Q25" s="30"/>
      <c r="R25" s="24"/>
      <c r="S25" s="24"/>
      <c r="T25" s="22"/>
    </row>
    <row r="26" spans="1:20" ht="12.75" customHeight="1">
      <c r="A26" s="10"/>
      <c r="C26" s="10"/>
      <c r="F26" s="45">
        <f>SUM(F10:F24)</f>
        <v>0</v>
      </c>
      <c r="G26" s="46">
        <f>SUM(G10:G24)</f>
        <v>0</v>
      </c>
      <c r="I26" s="13">
        <f>SUM(I10:I24)</f>
        <v>0</v>
      </c>
      <c r="L26" s="21"/>
      <c r="M26" s="22"/>
      <c r="N26" s="22"/>
      <c r="O26" s="22"/>
      <c r="P26" s="22"/>
      <c r="Q26" s="23"/>
      <c r="R26" s="24"/>
      <c r="S26" s="24"/>
      <c r="T26" s="22"/>
    </row>
    <row r="27" spans="1:20" ht="12.75" customHeight="1">
      <c r="A27" s="10"/>
      <c r="B27" s="201" t="s">
        <v>65</v>
      </c>
      <c r="C27" s="202"/>
      <c r="D27" s="202"/>
      <c r="E27" s="202"/>
      <c r="F27" s="10"/>
      <c r="G27" s="10"/>
      <c r="H27" s="10"/>
      <c r="I27" s="10"/>
    </row>
    <row r="28" spans="1:20" ht="12.75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20" ht="12.75" customHeight="1">
      <c r="A29" s="204" t="s">
        <v>15</v>
      </c>
      <c r="B29" s="204"/>
      <c r="C29" s="204"/>
      <c r="D29" s="204"/>
      <c r="E29" s="204"/>
      <c r="F29" s="204"/>
      <c r="G29" s="204"/>
      <c r="H29" s="204"/>
      <c r="I29" s="204"/>
    </row>
    <row r="30" spans="1:20" ht="25.5" customHeight="1">
      <c r="A30" s="137" t="s">
        <v>80</v>
      </c>
      <c r="B30" s="60"/>
      <c r="C30" s="60"/>
      <c r="D30" s="60"/>
      <c r="E30" s="60"/>
      <c r="F30" s="81" t="s">
        <v>51</v>
      </c>
      <c r="G30" s="81" t="s">
        <v>128</v>
      </c>
      <c r="H30" s="83"/>
      <c r="I30" s="82" t="s">
        <v>13</v>
      </c>
    </row>
    <row r="31" spans="1:20" ht="12.75" customHeight="1">
      <c r="A31" s="84" t="s">
        <v>46</v>
      </c>
      <c r="B31" s="208" t="s">
        <v>129</v>
      </c>
      <c r="C31" s="208"/>
      <c r="D31" s="208"/>
      <c r="E31" s="208"/>
      <c r="F31" s="86">
        <f>'Year 4'!$I31</f>
        <v>0</v>
      </c>
      <c r="G31" s="108">
        <v>0.04</v>
      </c>
      <c r="H31" s="57"/>
      <c r="I31" s="104">
        <f>$F31*(1+$G31)</f>
        <v>0</v>
      </c>
    </row>
    <row r="32" spans="1:20" ht="12.75" customHeight="1">
      <c r="A32" s="18" t="s">
        <v>2</v>
      </c>
      <c r="B32" s="208"/>
      <c r="C32" s="208"/>
      <c r="D32" s="208"/>
      <c r="E32" s="208"/>
      <c r="F32" s="86">
        <f>'Year 4'!$I32</f>
        <v>0</v>
      </c>
      <c r="G32" s="108">
        <v>0.04</v>
      </c>
      <c r="H32" s="60"/>
      <c r="I32" s="104">
        <f t="shared" ref="I32:I40" si="3">$F32*(1+$G32)</f>
        <v>0</v>
      </c>
    </row>
    <row r="33" spans="1:9" ht="12.75" customHeight="1">
      <c r="A33" s="84" t="s">
        <v>45</v>
      </c>
      <c r="B33" s="208"/>
      <c r="C33" s="208"/>
      <c r="D33" s="208"/>
      <c r="E33" s="208"/>
      <c r="F33" s="86">
        <f>'Year 4'!$I33</f>
        <v>0</v>
      </c>
      <c r="G33" s="108">
        <v>0.04</v>
      </c>
      <c r="H33" s="60"/>
      <c r="I33" s="104">
        <f t="shared" si="3"/>
        <v>0</v>
      </c>
    </row>
    <row r="34" spans="1:9" ht="12.75" customHeight="1">
      <c r="A34" s="123" t="str">
        <f>'Year 4'!$A34</f>
        <v>Optional Expense Categories</v>
      </c>
      <c r="B34" s="208"/>
      <c r="C34" s="208"/>
      <c r="D34" s="208"/>
      <c r="E34" s="208"/>
      <c r="F34" s="86">
        <f>'Year 4'!$I34</f>
        <v>0</v>
      </c>
      <c r="G34" s="108">
        <v>0.04</v>
      </c>
      <c r="H34" s="159"/>
      <c r="I34" s="104">
        <f t="shared" si="3"/>
        <v>0</v>
      </c>
    </row>
    <row r="35" spans="1:9" ht="12.75" customHeight="1">
      <c r="A35" s="123" t="str">
        <f>'Year 4'!$A35</f>
        <v>Optional Expense Categories</v>
      </c>
      <c r="B35" s="208"/>
      <c r="C35" s="208"/>
      <c r="D35" s="208"/>
      <c r="E35" s="208"/>
      <c r="F35" s="86">
        <f>'Year 4'!$I35</f>
        <v>0</v>
      </c>
      <c r="G35" s="108">
        <v>0.04</v>
      </c>
      <c r="H35" s="159"/>
      <c r="I35" s="104">
        <f t="shared" si="3"/>
        <v>0</v>
      </c>
    </row>
    <row r="36" spans="1:9" ht="12.75" customHeight="1">
      <c r="A36" s="123" t="str">
        <f>'Year 4'!$A36</f>
        <v>Optional Expense Categories</v>
      </c>
      <c r="B36" s="208"/>
      <c r="C36" s="208"/>
      <c r="D36" s="208"/>
      <c r="E36" s="208"/>
      <c r="F36" s="86">
        <f>'Year 4'!$I36</f>
        <v>0</v>
      </c>
      <c r="G36" s="108">
        <v>0.04</v>
      </c>
      <c r="H36" s="159"/>
      <c r="I36" s="104">
        <f t="shared" si="3"/>
        <v>0</v>
      </c>
    </row>
    <row r="37" spans="1:9" ht="12.75" customHeight="1">
      <c r="A37" s="123" t="str">
        <f>'Year 4'!$A37</f>
        <v>Optional Expense Categories</v>
      </c>
      <c r="B37" s="208"/>
      <c r="C37" s="208"/>
      <c r="D37" s="208"/>
      <c r="E37" s="208"/>
      <c r="F37" s="86">
        <f>'Year 4'!$I37</f>
        <v>0</v>
      </c>
      <c r="G37" s="108">
        <v>0.04</v>
      </c>
      <c r="H37" s="115"/>
      <c r="I37" s="104">
        <f t="shared" si="3"/>
        <v>0</v>
      </c>
    </row>
    <row r="38" spans="1:9" ht="12.75" customHeight="1">
      <c r="A38" s="123" t="str">
        <f>'Year 4'!$A38</f>
        <v>Optional Expense Categories</v>
      </c>
      <c r="B38" s="208"/>
      <c r="C38" s="208"/>
      <c r="D38" s="208"/>
      <c r="E38" s="208"/>
      <c r="F38" s="86">
        <f>'Year 4'!$I38</f>
        <v>0</v>
      </c>
      <c r="G38" s="108">
        <v>0.04</v>
      </c>
      <c r="H38" s="115"/>
      <c r="I38" s="104">
        <f t="shared" si="3"/>
        <v>0</v>
      </c>
    </row>
    <row r="39" spans="1:9" ht="12.75" customHeight="1">
      <c r="A39" s="123" t="str">
        <f>'Year 4'!$A39</f>
        <v>Optional Expense Categories</v>
      </c>
      <c r="B39" s="208"/>
      <c r="C39" s="208"/>
      <c r="D39" s="208"/>
      <c r="E39" s="208"/>
      <c r="F39" s="86">
        <f>'Year 4'!$I39</f>
        <v>0</v>
      </c>
      <c r="G39" s="108">
        <v>0.04</v>
      </c>
      <c r="H39" s="115"/>
      <c r="I39" s="104">
        <f t="shared" si="3"/>
        <v>0</v>
      </c>
    </row>
    <row r="40" spans="1:9" ht="12.75" customHeight="1">
      <c r="A40" s="84" t="s">
        <v>44</v>
      </c>
      <c r="B40" s="208"/>
      <c r="C40" s="208"/>
      <c r="D40" s="208"/>
      <c r="E40" s="208"/>
      <c r="F40" s="86">
        <f>'Year 4'!$I40</f>
        <v>0</v>
      </c>
      <c r="G40" s="108">
        <v>0.04</v>
      </c>
      <c r="H40" s="60"/>
      <c r="I40" s="104">
        <f t="shared" si="3"/>
        <v>0</v>
      </c>
    </row>
    <row r="41" spans="1:9" ht="12.75" customHeight="1">
      <c r="A41" s="18" t="s">
        <v>1</v>
      </c>
      <c r="B41" s="208"/>
      <c r="C41" s="208"/>
      <c r="D41" s="208"/>
      <c r="E41" s="208"/>
      <c r="F41" s="86">
        <f>'Year 4'!$I41</f>
        <v>0</v>
      </c>
      <c r="G41" s="108">
        <v>0.15</v>
      </c>
      <c r="H41" s="60"/>
      <c r="I41" s="104">
        <f>$F41*(1+$G41)</f>
        <v>0</v>
      </c>
    </row>
    <row r="42" spans="1:9" ht="12.75" customHeight="1">
      <c r="A42" s="84" t="s">
        <v>100</v>
      </c>
      <c r="B42" s="207" t="s">
        <v>68</v>
      </c>
      <c r="C42" s="207"/>
      <c r="D42" s="207"/>
      <c r="E42" s="207"/>
      <c r="F42" s="86">
        <f>'Year 4'!$I42</f>
        <v>0</v>
      </c>
      <c r="G42" s="126"/>
      <c r="H42" s="60"/>
      <c r="I42" s="104">
        <v>0</v>
      </c>
    </row>
    <row r="43" spans="1:9" ht="12.75" customHeight="1">
      <c r="A43" s="84" t="s">
        <v>101</v>
      </c>
      <c r="B43" s="207"/>
      <c r="C43" s="207"/>
      <c r="D43" s="207"/>
      <c r="E43" s="207"/>
      <c r="F43" s="86">
        <f>'Year 4'!$I43</f>
        <v>0</v>
      </c>
      <c r="G43" s="126"/>
      <c r="H43" s="60"/>
      <c r="I43" s="104">
        <v>0</v>
      </c>
    </row>
    <row r="44" spans="1:9" ht="12.75" customHeight="1">
      <c r="A44" s="84" t="s">
        <v>43</v>
      </c>
      <c r="B44" s="207"/>
      <c r="C44" s="207"/>
      <c r="D44" s="207"/>
      <c r="E44" s="207"/>
      <c r="F44" s="86">
        <f>'Year 4'!$I44</f>
        <v>0</v>
      </c>
      <c r="G44" s="126"/>
      <c r="H44" s="60"/>
      <c r="I44" s="104">
        <v>0</v>
      </c>
    </row>
    <row r="45" spans="1:9" ht="12.75" customHeight="1">
      <c r="A45" s="18"/>
      <c r="B45" s="10"/>
      <c r="C45" s="10"/>
      <c r="D45" s="10"/>
      <c r="E45" s="10"/>
      <c r="F45" s="10"/>
      <c r="G45" s="47" t="s">
        <v>7</v>
      </c>
      <c r="H45" s="10"/>
      <c r="I45" s="48">
        <f>SUM(I31:I44)</f>
        <v>0</v>
      </c>
    </row>
    <row r="46" spans="1:9" ht="12.75" customHeight="1">
      <c r="A46" s="10"/>
      <c r="B46" s="10"/>
      <c r="C46" s="10"/>
      <c r="D46" s="10"/>
      <c r="E46" s="10"/>
      <c r="F46" s="10"/>
      <c r="G46" s="10"/>
      <c r="H46" s="10"/>
      <c r="I46" s="5"/>
    </row>
    <row r="47" spans="1:9" ht="12.75" customHeight="1">
      <c r="A47" s="204" t="s">
        <v>82</v>
      </c>
      <c r="B47" s="204"/>
      <c r="C47" s="204"/>
      <c r="D47" s="204"/>
      <c r="E47" s="204"/>
      <c r="F47" s="204"/>
      <c r="G47" s="204"/>
      <c r="H47" s="204"/>
      <c r="I47" s="204"/>
    </row>
    <row r="48" spans="1:9" ht="12.75" customHeight="1">
      <c r="A48" s="18" t="s">
        <v>8</v>
      </c>
      <c r="B48" s="10"/>
      <c r="C48" s="10"/>
      <c r="D48" s="10"/>
      <c r="E48" s="10"/>
      <c r="F48" s="86">
        <f>'Year 4'!$I48</f>
        <v>0</v>
      </c>
      <c r="G48" s="108">
        <v>0.04</v>
      </c>
      <c r="H48" s="60"/>
      <c r="I48" s="104">
        <f t="shared" ref="I48:I49" si="4">$F48*(1+$G48)</f>
        <v>0</v>
      </c>
    </row>
    <row r="49" spans="1:9" ht="12.75" customHeight="1">
      <c r="A49" s="18" t="s">
        <v>10</v>
      </c>
      <c r="B49" s="10"/>
      <c r="C49" s="10"/>
      <c r="D49" s="10"/>
      <c r="E49" s="10"/>
      <c r="F49" s="86">
        <f>'Year 4'!$I49</f>
        <v>0</v>
      </c>
      <c r="G49" s="108">
        <v>0.04</v>
      </c>
      <c r="H49" s="60"/>
      <c r="I49" s="104">
        <f t="shared" si="4"/>
        <v>0</v>
      </c>
    </row>
    <row r="50" spans="1:9" ht="12.75" customHeight="1">
      <c r="A50" s="10"/>
      <c r="B50" s="10"/>
      <c r="C50" s="10"/>
      <c r="D50" s="10"/>
      <c r="E50" s="10"/>
      <c r="F50" s="10"/>
      <c r="G50" s="47" t="s">
        <v>7</v>
      </c>
      <c r="H50" s="10"/>
      <c r="I50" s="49">
        <f>SUM(I48:I49)</f>
        <v>0</v>
      </c>
    </row>
    <row r="51" spans="1:9" ht="12.75" customHeight="1">
      <c r="A51" s="10"/>
      <c r="B51" s="10"/>
      <c r="C51" s="10"/>
      <c r="D51" s="10"/>
      <c r="E51" s="10"/>
      <c r="F51" s="10"/>
      <c r="G51" s="10"/>
      <c r="H51" s="10"/>
      <c r="I51" s="5"/>
    </row>
    <row r="52" spans="1:9">
      <c r="A52" s="134" t="s">
        <v>92</v>
      </c>
      <c r="B52" s="14"/>
      <c r="C52" s="14"/>
      <c r="D52" s="14"/>
      <c r="E52" s="14"/>
      <c r="F52" s="14"/>
      <c r="G52" s="14"/>
      <c r="H52" s="14"/>
      <c r="I52" s="19">
        <f>I26+I45+I50</f>
        <v>0</v>
      </c>
    </row>
    <row r="53" spans="1:9">
      <c r="A53" s="206" t="s">
        <v>91</v>
      </c>
      <c r="B53" s="206"/>
      <c r="C53" s="206"/>
      <c r="D53" s="206"/>
      <c r="E53" s="92"/>
      <c r="F53" s="45">
        <f>IF('Input Data'!$B$7="MTDC",I40+I41+I43+I44,0)</f>
        <v>0</v>
      </c>
      <c r="G53" s="10"/>
      <c r="H53" s="10"/>
    </row>
    <row r="54" spans="1:9">
      <c r="C54" s="135" t="s">
        <v>5</v>
      </c>
      <c r="F54" s="50">
        <f>IF('Input Data'!$B$7="MTDC",$I$52-$F$53,0)</f>
        <v>0</v>
      </c>
      <c r="G54" s="10"/>
      <c r="H54" s="10"/>
    </row>
    <row r="55" spans="1:9">
      <c r="A55" s="12"/>
      <c r="B55" s="10"/>
      <c r="C55" s="10"/>
      <c r="D55" s="10"/>
      <c r="E55" s="10"/>
      <c r="F55" s="10"/>
      <c r="G55" s="10"/>
      <c r="H55" s="10"/>
      <c r="I55" s="13"/>
    </row>
    <row r="56" spans="1:9">
      <c r="A56" s="7" t="s">
        <v>19</v>
      </c>
      <c r="C56" s="38">
        <f>'Input Data'!$B$6</f>
        <v>0.49</v>
      </c>
      <c r="I56" s="15">
        <f>IF('Input Data'!$B$7="MTDC",$F$54*$C$56,$I$52*$C$56)</f>
        <v>0</v>
      </c>
    </row>
    <row r="57" spans="1:9" ht="15">
      <c r="A57" s="6"/>
      <c r="B57" s="6"/>
      <c r="C57" s="6"/>
      <c r="D57" s="6"/>
      <c r="E57" s="6"/>
      <c r="F57" s="6"/>
      <c r="G57" s="6"/>
      <c r="H57" s="6"/>
      <c r="I57" s="16"/>
    </row>
    <row r="58" spans="1:9" ht="15">
      <c r="A58" s="6" t="s">
        <v>7</v>
      </c>
      <c r="B58" s="6"/>
      <c r="C58" s="6"/>
      <c r="D58" s="6"/>
      <c r="E58" s="6"/>
      <c r="F58" s="6"/>
      <c r="G58" s="6"/>
      <c r="H58" s="6"/>
      <c r="I58" s="16">
        <f>I52+I56</f>
        <v>0</v>
      </c>
    </row>
  </sheetData>
  <sheetProtection sheet="1" objects="1" scenarios="1" selectLockedCells="1"/>
  <mergeCells count="8">
    <mergeCell ref="B4:I4"/>
    <mergeCell ref="A47:I47"/>
    <mergeCell ref="A29:I29"/>
    <mergeCell ref="A8:I8"/>
    <mergeCell ref="A53:D53"/>
    <mergeCell ref="B27:E27"/>
    <mergeCell ref="B42:E44"/>
    <mergeCell ref="B31:E41"/>
  </mergeCells>
  <printOptions gridLines="1"/>
  <pageMargins left="0.45" right="0.45" top="0.75" bottom="0.75" header="0.3" footer="0.3"/>
  <pageSetup scale="78" orientation="portrait"/>
  <headerFooter>
    <oddFooter>&amp;L&amp;F&amp;C&amp;A&amp;R&amp;D&amp;T</oddFooter>
  </headerFooter>
  <ignoredErrors>
    <ignoredError sqref="I48:I49 I40:I41 I31:I33 I37:I39 A37:A39 A34:A36 I34:I3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F081B4-874A-4E8C-9961-4C42B999717D}">
            <xm:f>AND('Input Data'!$B$8="YES",('Input Data'!$E16*(1+'Input Data'!$G16)*(1+'Input Data'!$H16)*(1+'Input Data'!$I16)*(1+'Input Data'!$J16)*(1+'Input Data'!$K16)&gt;'Input Data'!$H$32))</xm:f>
            <x14:dxf>
              <font>
                <color rgb="FF00B050"/>
              </font>
            </x14:dxf>
          </x14:cfRule>
          <xm:sqref>C10:C24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theme="5" tint="0.59999389629810485"/>
  </sheetPr>
  <dimension ref="A1:J37"/>
  <sheetViews>
    <sheetView zoomScaleSheetLayoutView="100" workbookViewId="0">
      <selection activeCell="A22" sqref="A22"/>
    </sheetView>
  </sheetViews>
  <sheetFormatPr baseColWidth="10" defaultColWidth="8.83203125" defaultRowHeight="12" x14ac:dyDescent="0"/>
  <cols>
    <col min="1" max="1" width="24.6640625" style="1" customWidth="1"/>
    <col min="2" max="8" width="10.83203125" style="1" customWidth="1"/>
  </cols>
  <sheetData>
    <row r="1" spans="1:10" ht="15.75" customHeight="1">
      <c r="A1" s="210" t="s">
        <v>22</v>
      </c>
      <c r="B1" s="210"/>
      <c r="C1" s="210"/>
      <c r="D1" s="210"/>
      <c r="E1" s="210"/>
      <c r="F1" s="210"/>
      <c r="G1" s="210"/>
    </row>
    <row r="2" spans="1:10">
      <c r="I2" s="209" t="s">
        <v>112</v>
      </c>
      <c r="J2" s="209"/>
    </row>
    <row r="3" spans="1:10" ht="15">
      <c r="A3" s="6" t="s">
        <v>0</v>
      </c>
      <c r="B3" s="202" t="str">
        <f>IF('Input Data'!$B$2="","",'Input Data'!$B$2)</f>
        <v/>
      </c>
      <c r="C3" s="202"/>
      <c r="H3" s="20"/>
      <c r="I3" s="209"/>
      <c r="J3" s="209"/>
    </row>
    <row r="4" spans="1:10" ht="12.75" customHeight="1">
      <c r="A4" s="31" t="s">
        <v>62</v>
      </c>
      <c r="B4" s="201" t="str">
        <f>IF('Input Data'!$B$3:$G$3="","",'Input Data'!$B$3:$G$3)</f>
        <v/>
      </c>
      <c r="C4" s="201"/>
      <c r="D4" s="201"/>
      <c r="E4" s="201"/>
      <c r="F4" s="201"/>
      <c r="G4" s="201"/>
      <c r="H4" s="116"/>
      <c r="I4" s="116"/>
    </row>
    <row r="5" spans="1:10" ht="12.75" customHeight="1">
      <c r="A5" s="31" t="s">
        <v>11</v>
      </c>
      <c r="B5" s="202" t="str">
        <f>IF('Input Data'!$B$4="","",'Input Data'!$B$4)</f>
        <v/>
      </c>
      <c r="C5" s="202"/>
    </row>
    <row r="6" spans="1:10" ht="12.75" customHeight="1">
      <c r="A6" s="7" t="s">
        <v>9</v>
      </c>
      <c r="B6" s="202" t="str">
        <f>IF('Input Data'!$B$5="","",'Input Data'!$B$5)</f>
        <v/>
      </c>
      <c r="C6" s="202"/>
    </row>
    <row r="8" spans="1:10" ht="13">
      <c r="A8" s="204" t="s">
        <v>6</v>
      </c>
      <c r="B8" s="204"/>
      <c r="C8" s="204"/>
      <c r="D8" s="204"/>
      <c r="E8" s="204"/>
      <c r="F8" s="204"/>
      <c r="G8" s="204"/>
      <c r="H8" s="4"/>
    </row>
    <row r="9" spans="1:10">
      <c r="A9" s="10"/>
      <c r="B9" s="41" t="s">
        <v>31</v>
      </c>
      <c r="C9" s="41" t="s">
        <v>32</v>
      </c>
      <c r="D9" s="41" t="s">
        <v>33</v>
      </c>
      <c r="E9" s="41" t="s">
        <v>34</v>
      </c>
      <c r="F9" s="41" t="s">
        <v>37</v>
      </c>
      <c r="G9" s="10" t="s">
        <v>7</v>
      </c>
      <c r="H9" s="10"/>
    </row>
    <row r="11" spans="1:10">
      <c r="A11" s="40" t="s">
        <v>4</v>
      </c>
      <c r="B11" s="8">
        <f>'Year 1'!F26</f>
        <v>0</v>
      </c>
      <c r="C11" s="8">
        <f>'Year 2'!F26</f>
        <v>0</v>
      </c>
      <c r="D11" s="8">
        <f>'Year 3'!F26</f>
        <v>0</v>
      </c>
      <c r="E11" s="8">
        <f>'Year 4'!F26</f>
        <v>0</v>
      </c>
      <c r="F11" s="8">
        <f>'Year 5'!F26</f>
        <v>0</v>
      </c>
      <c r="G11" s="36">
        <f t="shared" ref="G11:G34" si="0">SUM(B11:F11)</f>
        <v>0</v>
      </c>
      <c r="H11" s="2"/>
    </row>
    <row r="12" spans="1:10">
      <c r="A12" s="40" t="s">
        <v>20</v>
      </c>
      <c r="B12" s="8">
        <f>'Year 1'!G26</f>
        <v>0</v>
      </c>
      <c r="C12" s="8">
        <f>'Year 2'!G26</f>
        <v>0</v>
      </c>
      <c r="D12" s="8">
        <f>'Year 3'!G26</f>
        <v>0</v>
      </c>
      <c r="E12" s="8">
        <f>'Year 4'!G26</f>
        <v>0</v>
      </c>
      <c r="F12" s="8">
        <f>'Year 5'!G26</f>
        <v>0</v>
      </c>
      <c r="G12" s="36">
        <f t="shared" si="0"/>
        <v>0</v>
      </c>
      <c r="H12" s="2"/>
    </row>
    <row r="13" spans="1:10">
      <c r="A13" s="31" t="s">
        <v>21</v>
      </c>
      <c r="B13" s="33">
        <f>SUM(B11:B12)</f>
        <v>0</v>
      </c>
      <c r="C13" s="33">
        <f>SUM(C11:C12)</f>
        <v>0</v>
      </c>
      <c r="D13" s="33">
        <f>SUM(D11:D12)</f>
        <v>0</v>
      </c>
      <c r="E13" s="33">
        <f>SUM(E11:E12)</f>
        <v>0</v>
      </c>
      <c r="F13" s="33">
        <f>SUM(F11:F12)</f>
        <v>0</v>
      </c>
      <c r="G13" s="36">
        <f t="shared" si="0"/>
        <v>0</v>
      </c>
      <c r="H13" s="2"/>
    </row>
    <row r="14" spans="1:10">
      <c r="A14" s="84" t="s">
        <v>46</v>
      </c>
      <c r="B14" s="51">
        <f>'Year 1'!I31</f>
        <v>0</v>
      </c>
      <c r="C14" s="51">
        <f>'Year 2'!I31</f>
        <v>0</v>
      </c>
      <c r="D14" s="51">
        <f>'Year 3'!I31</f>
        <v>0</v>
      </c>
      <c r="E14" s="51">
        <f>'Year 4'!I31</f>
        <v>0</v>
      </c>
      <c r="F14" s="51">
        <f>'Year 5'!I31</f>
        <v>0</v>
      </c>
      <c r="G14" s="36">
        <f t="shared" si="0"/>
        <v>0</v>
      </c>
      <c r="H14" s="2"/>
    </row>
    <row r="15" spans="1:10">
      <c r="A15" s="18" t="s">
        <v>2</v>
      </c>
      <c r="B15" s="51">
        <f>'Year 1'!I32</f>
        <v>0</v>
      </c>
      <c r="C15" s="51">
        <f>'Year 2'!I32</f>
        <v>0</v>
      </c>
      <c r="D15" s="51">
        <f>'Year 3'!I32</f>
        <v>0</v>
      </c>
      <c r="E15" s="51">
        <f>'Year 4'!I32</f>
        <v>0</v>
      </c>
      <c r="F15" s="51">
        <f>'Year 5'!I32</f>
        <v>0</v>
      </c>
      <c r="G15" s="36">
        <f t="shared" si="0"/>
        <v>0</v>
      </c>
      <c r="H15" s="2"/>
    </row>
    <row r="16" spans="1:10">
      <c r="A16" s="84" t="s">
        <v>45</v>
      </c>
      <c r="B16" s="51">
        <f>'Year 1'!I33</f>
        <v>0</v>
      </c>
      <c r="C16" s="51">
        <f>'Year 2'!I33</f>
        <v>0</v>
      </c>
      <c r="D16" s="51">
        <f>'Year 3'!I33</f>
        <v>0</v>
      </c>
      <c r="E16" s="51">
        <f>'Year 4'!I33</f>
        <v>0</v>
      </c>
      <c r="F16" s="51">
        <f>'Year 5'!I33</f>
        <v>0</v>
      </c>
      <c r="G16" s="36">
        <f t="shared" si="0"/>
        <v>0</v>
      </c>
      <c r="H16" s="2"/>
    </row>
    <row r="17" spans="1:8">
      <c r="A17" s="123" t="str">
        <f>'Year 5'!$A34</f>
        <v>Optional Expense Categories</v>
      </c>
      <c r="B17" s="51">
        <f>'Year 1'!I34</f>
        <v>0</v>
      </c>
      <c r="C17" s="51">
        <f>'Year 2'!I34</f>
        <v>0</v>
      </c>
      <c r="D17" s="51">
        <f>'Year 3'!I34</f>
        <v>0</v>
      </c>
      <c r="E17" s="51">
        <f>'Year 4'!I34</f>
        <v>0</v>
      </c>
      <c r="F17" s="51">
        <f>'Year 5'!I34</f>
        <v>0</v>
      </c>
      <c r="G17" s="36">
        <f t="shared" ref="G17:G19" si="1">SUM(B17:F17)</f>
        <v>0</v>
      </c>
      <c r="H17" s="2"/>
    </row>
    <row r="18" spans="1:8">
      <c r="A18" s="123" t="str">
        <f>'Year 5'!$A35</f>
        <v>Optional Expense Categories</v>
      </c>
      <c r="B18" s="51">
        <f>'Year 1'!I35</f>
        <v>0</v>
      </c>
      <c r="C18" s="51">
        <f>'Year 2'!I35</f>
        <v>0</v>
      </c>
      <c r="D18" s="51">
        <f>'Year 3'!I35</f>
        <v>0</v>
      </c>
      <c r="E18" s="51">
        <f>'Year 4'!I35</f>
        <v>0</v>
      </c>
      <c r="F18" s="51">
        <f>'Year 5'!I35</f>
        <v>0</v>
      </c>
      <c r="G18" s="36">
        <f t="shared" si="1"/>
        <v>0</v>
      </c>
      <c r="H18" s="2"/>
    </row>
    <row r="19" spans="1:8">
      <c r="A19" s="123" t="str">
        <f>'Year 5'!$A36</f>
        <v>Optional Expense Categories</v>
      </c>
      <c r="B19" s="51">
        <f>'Year 1'!I36</f>
        <v>0</v>
      </c>
      <c r="C19" s="51">
        <f>'Year 2'!I36</f>
        <v>0</v>
      </c>
      <c r="D19" s="51">
        <f>'Year 3'!I36</f>
        <v>0</v>
      </c>
      <c r="E19" s="51">
        <f>'Year 4'!I36</f>
        <v>0</v>
      </c>
      <c r="F19" s="51">
        <f>'Year 5'!I36</f>
        <v>0</v>
      </c>
      <c r="G19" s="36">
        <f t="shared" si="1"/>
        <v>0</v>
      </c>
      <c r="H19" s="2"/>
    </row>
    <row r="20" spans="1:8">
      <c r="A20" s="123" t="str">
        <f>'Year 5'!$A37</f>
        <v>Optional Expense Categories</v>
      </c>
      <c r="B20" s="51">
        <f>'Year 1'!I37</f>
        <v>0</v>
      </c>
      <c r="C20" s="51">
        <f>'Year 2'!I37</f>
        <v>0</v>
      </c>
      <c r="D20" s="51">
        <f>'Year 3'!I37</f>
        <v>0</v>
      </c>
      <c r="E20" s="51">
        <f>'Year 4'!I37</f>
        <v>0</v>
      </c>
      <c r="F20" s="51">
        <f>'Year 5'!I37</f>
        <v>0</v>
      </c>
      <c r="G20" s="36">
        <f t="shared" ref="G20:G23" si="2">SUM(B20:F20)</f>
        <v>0</v>
      </c>
      <c r="H20" s="2"/>
    </row>
    <row r="21" spans="1:8">
      <c r="A21" s="123" t="str">
        <f>'Year 5'!$A38</f>
        <v>Optional Expense Categories</v>
      </c>
      <c r="B21" s="51">
        <f>'Year 1'!I38</f>
        <v>0</v>
      </c>
      <c r="C21" s="51">
        <f>'Year 2'!I38</f>
        <v>0</v>
      </c>
      <c r="D21" s="51">
        <f>'Year 3'!I38</f>
        <v>0</v>
      </c>
      <c r="E21" s="51">
        <f>'Year 4'!I38</f>
        <v>0</v>
      </c>
      <c r="F21" s="51">
        <f>'Year 5'!I38</f>
        <v>0</v>
      </c>
      <c r="G21" s="36">
        <f t="shared" si="2"/>
        <v>0</v>
      </c>
      <c r="H21" s="2"/>
    </row>
    <row r="22" spans="1:8">
      <c r="A22" s="123" t="str">
        <f>'Year 5'!$A39</f>
        <v>Optional Expense Categories</v>
      </c>
      <c r="B22" s="51">
        <f>'Year 1'!I39</f>
        <v>0</v>
      </c>
      <c r="C22" s="51">
        <f>'Year 2'!I39</f>
        <v>0</v>
      </c>
      <c r="D22" s="51">
        <f>'Year 3'!I39</f>
        <v>0</v>
      </c>
      <c r="E22" s="51">
        <f>'Year 4'!I39</f>
        <v>0</v>
      </c>
      <c r="F22" s="51">
        <f>'Year 5'!I39</f>
        <v>0</v>
      </c>
      <c r="G22" s="36">
        <f t="shared" si="2"/>
        <v>0</v>
      </c>
      <c r="H22" s="2"/>
    </row>
    <row r="23" spans="1:8">
      <c r="A23" s="84" t="s">
        <v>44</v>
      </c>
      <c r="B23" s="51">
        <f>'Year 1'!I40</f>
        <v>0</v>
      </c>
      <c r="C23" s="51">
        <f>'Year 2'!I40</f>
        <v>0</v>
      </c>
      <c r="D23" s="51">
        <f>'Year 3'!I40</f>
        <v>0</v>
      </c>
      <c r="E23" s="51">
        <f>'Year 4'!I40</f>
        <v>0</v>
      </c>
      <c r="F23" s="51">
        <f>'Year 5'!I40</f>
        <v>0</v>
      </c>
      <c r="G23" s="36">
        <f t="shared" si="2"/>
        <v>0</v>
      </c>
      <c r="H23" s="2"/>
    </row>
    <row r="24" spans="1:8">
      <c r="A24" s="18" t="s">
        <v>1</v>
      </c>
      <c r="B24" s="51">
        <f>'Year 1'!I41</f>
        <v>0</v>
      </c>
      <c r="C24" s="51">
        <f>'Year 2'!I41</f>
        <v>0</v>
      </c>
      <c r="D24" s="51">
        <f>'Year 3'!I41</f>
        <v>0</v>
      </c>
      <c r="E24" s="51">
        <f>'Year 4'!I41</f>
        <v>0</v>
      </c>
      <c r="F24" s="51">
        <f>'Year 5'!I41</f>
        <v>0</v>
      </c>
      <c r="G24" s="36">
        <f>SUM(B24:F24)</f>
        <v>0</v>
      </c>
      <c r="H24" s="10"/>
    </row>
    <row r="25" spans="1:8">
      <c r="A25" s="84" t="s">
        <v>100</v>
      </c>
      <c r="B25" s="51">
        <f>'Year 1'!I42</f>
        <v>0</v>
      </c>
      <c r="C25" s="51">
        <f>'Year 2'!I42</f>
        <v>0</v>
      </c>
      <c r="D25" s="51">
        <f>'Year 3'!I42</f>
        <v>0</v>
      </c>
      <c r="E25" s="51">
        <f>'Year 4'!I42</f>
        <v>0</v>
      </c>
      <c r="F25" s="51">
        <f>'Year 5'!I42</f>
        <v>0</v>
      </c>
      <c r="G25" s="36">
        <f t="shared" si="0"/>
        <v>0</v>
      </c>
      <c r="H25" s="10"/>
    </row>
    <row r="26" spans="1:8">
      <c r="A26" s="84" t="s">
        <v>101</v>
      </c>
      <c r="B26" s="51">
        <f>'Year 1'!I43</f>
        <v>0</v>
      </c>
      <c r="C26" s="51">
        <f>'Year 2'!I43</f>
        <v>0</v>
      </c>
      <c r="D26" s="51">
        <f>'Year 3'!I43</f>
        <v>0</v>
      </c>
      <c r="E26" s="51">
        <f>'Year 4'!I43</f>
        <v>0</v>
      </c>
      <c r="F26" s="51">
        <f>'Year 5'!I43</f>
        <v>0</v>
      </c>
      <c r="G26" s="36">
        <f t="shared" si="0"/>
        <v>0</v>
      </c>
      <c r="H26" s="10"/>
    </row>
    <row r="27" spans="1:8">
      <c r="A27" s="84" t="s">
        <v>43</v>
      </c>
      <c r="B27" s="51">
        <f>'Year 1'!I44</f>
        <v>0</v>
      </c>
      <c r="C27" s="51">
        <f>'Year 2'!I44</f>
        <v>0</v>
      </c>
      <c r="D27" s="51">
        <f>'Year 3'!I44</f>
        <v>0</v>
      </c>
      <c r="E27" s="51">
        <f>'Year 4'!I44</f>
        <v>0</v>
      </c>
      <c r="F27" s="51">
        <f>'Year 5'!I44</f>
        <v>0</v>
      </c>
      <c r="G27" s="36">
        <f t="shared" si="0"/>
        <v>0</v>
      </c>
      <c r="H27" s="10"/>
    </row>
    <row r="28" spans="1:8">
      <c r="A28" s="20" t="s">
        <v>23</v>
      </c>
      <c r="B28" s="51">
        <f>'Year 1'!I48</f>
        <v>0</v>
      </c>
      <c r="C28" s="51">
        <f>'Year 2'!I48</f>
        <v>0</v>
      </c>
      <c r="D28" s="51">
        <f>'Year 3'!I48</f>
        <v>0</v>
      </c>
      <c r="E28" s="51">
        <f>'Year 4'!I48</f>
        <v>0</v>
      </c>
      <c r="F28" s="51">
        <f>'Year 5'!I48</f>
        <v>0</v>
      </c>
      <c r="G28" s="36">
        <f t="shared" si="0"/>
        <v>0</v>
      </c>
      <c r="H28" s="11"/>
    </row>
    <row r="29" spans="1:8">
      <c r="A29" s="20" t="s">
        <v>24</v>
      </c>
      <c r="B29" s="51">
        <f>'Year 1'!I49</f>
        <v>0</v>
      </c>
      <c r="C29" s="51">
        <f>'Year 2'!I49</f>
        <v>0</v>
      </c>
      <c r="D29" s="51">
        <f>'Year 3'!I49</f>
        <v>0</v>
      </c>
      <c r="E29" s="51">
        <f>'Year 4'!I49</f>
        <v>0</v>
      </c>
      <c r="F29" s="51">
        <f>'Year 5'!I49</f>
        <v>0</v>
      </c>
      <c r="G29" s="36">
        <f t="shared" si="0"/>
        <v>0</v>
      </c>
      <c r="H29" s="11"/>
    </row>
    <row r="30" spans="1:8">
      <c r="A30" s="7"/>
      <c r="B30" s="8"/>
      <c r="C30" s="8"/>
      <c r="D30" s="8"/>
      <c r="E30" s="8"/>
      <c r="F30" s="8"/>
      <c r="G30" s="36">
        <f t="shared" si="0"/>
        <v>0</v>
      </c>
      <c r="H30" s="11"/>
    </row>
    <row r="31" spans="1:8">
      <c r="A31" s="31" t="s">
        <v>16</v>
      </c>
      <c r="B31" s="33">
        <f>SUM(B13:B29)</f>
        <v>0</v>
      </c>
      <c r="C31" s="33">
        <f>SUM(C13:C29)</f>
        <v>0</v>
      </c>
      <c r="D31" s="33">
        <f>SUM(D13:D29)</f>
        <v>0</v>
      </c>
      <c r="E31" s="33">
        <f>SUM(E13:E29)</f>
        <v>0</v>
      </c>
      <c r="F31" s="33">
        <f>SUM(F13:F29)</f>
        <v>0</v>
      </c>
      <c r="G31" s="36">
        <f t="shared" si="0"/>
        <v>0</v>
      </c>
      <c r="H31" s="5"/>
    </row>
    <row r="32" spans="1:8">
      <c r="A32" s="42" t="s">
        <v>5</v>
      </c>
      <c r="B32" s="43">
        <f>'Year 1'!F54</f>
        <v>0</v>
      </c>
      <c r="C32" s="43">
        <f>'Year 2'!F54</f>
        <v>0</v>
      </c>
      <c r="D32" s="43">
        <f>'Year 3'!F54</f>
        <v>0</v>
      </c>
      <c r="E32" s="43">
        <f>'Year 4'!F54</f>
        <v>0</v>
      </c>
      <c r="F32" s="43">
        <f>'Year 5'!F54</f>
        <v>0</v>
      </c>
      <c r="G32" s="36">
        <f t="shared" si="0"/>
        <v>0</v>
      </c>
      <c r="H32" s="11"/>
    </row>
    <row r="33" spans="1:8">
      <c r="B33" s="8"/>
      <c r="C33" s="8"/>
      <c r="D33" s="8"/>
      <c r="E33" s="8"/>
      <c r="F33" s="8"/>
      <c r="G33" s="36">
        <f t="shared" si="0"/>
        <v>0</v>
      </c>
      <c r="H33" s="11"/>
    </row>
    <row r="34" spans="1:8">
      <c r="A34" s="31" t="s">
        <v>48</v>
      </c>
      <c r="B34" s="33">
        <f>'Year 1'!I56</f>
        <v>0</v>
      </c>
      <c r="C34" s="33">
        <f>'Year 2'!I56</f>
        <v>0</v>
      </c>
      <c r="D34" s="33">
        <f>'Year 3'!I56</f>
        <v>0</v>
      </c>
      <c r="E34" s="33">
        <f>'Year 4'!I56</f>
        <v>0</v>
      </c>
      <c r="F34" s="33">
        <f>'Year 5'!I56</f>
        <v>0</v>
      </c>
      <c r="G34" s="36">
        <f t="shared" si="0"/>
        <v>0</v>
      </c>
      <c r="H34" s="5"/>
    </row>
    <row r="35" spans="1:8" ht="13">
      <c r="A35" s="4"/>
      <c r="B35" s="8"/>
      <c r="C35" s="8"/>
      <c r="D35" s="8"/>
      <c r="E35" s="8"/>
      <c r="F35" s="8"/>
      <c r="G35" s="8"/>
      <c r="H35" s="5"/>
    </row>
    <row r="36" spans="1:8" ht="13" thickBot="1">
      <c r="A36" s="12" t="s">
        <v>3</v>
      </c>
      <c r="B36" s="34">
        <f t="shared" ref="B36:G36" si="3">B31+B34</f>
        <v>0</v>
      </c>
      <c r="C36" s="34">
        <f t="shared" si="3"/>
        <v>0</v>
      </c>
      <c r="D36" s="34">
        <f t="shared" si="3"/>
        <v>0</v>
      </c>
      <c r="E36" s="34">
        <f t="shared" si="3"/>
        <v>0</v>
      </c>
      <c r="F36" s="34">
        <f t="shared" si="3"/>
        <v>0</v>
      </c>
      <c r="G36" s="35">
        <f t="shared" si="3"/>
        <v>0</v>
      </c>
      <c r="H36" s="3"/>
    </row>
    <row r="37" spans="1:8" ht="14" thickTop="1">
      <c r="A37" s="9"/>
      <c r="B37" s="10"/>
      <c r="C37" s="10"/>
      <c r="D37" s="10"/>
      <c r="E37" s="10"/>
      <c r="F37" s="10"/>
      <c r="G37" s="10"/>
      <c r="H37" s="3"/>
    </row>
  </sheetData>
  <sheetProtection sheet="1" objects="1" scenarios="1" selectLockedCells="1"/>
  <mergeCells count="7">
    <mergeCell ref="I2:J3"/>
    <mergeCell ref="A8:G8"/>
    <mergeCell ref="A1:G1"/>
    <mergeCell ref="B6:C6"/>
    <mergeCell ref="B4:G4"/>
    <mergeCell ref="B5:C5"/>
    <mergeCell ref="B3:C3"/>
  </mergeCells>
  <phoneticPr fontId="5" type="noConversion"/>
  <printOptions gridLines="1"/>
  <pageMargins left="0.75" right="0.75" top="1" bottom="1" header="0.5" footer="0.5"/>
  <pageSetup orientation="portrait"/>
  <headerFooter alignWithMargins="0">
    <oddFooter>&amp;L&amp;F&amp;C &amp;A&amp;R&amp;D&amp;T</oddFooter>
  </headerFooter>
  <ignoredErrors>
    <ignoredError sqref="A20:A22 A17:G19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 macro="[0]!Print_macro.Print_macro">
                <anchor moveWithCells="1" sizeWithCells="1">
                  <from>
                    <xdr:col>8</xdr:col>
                    <xdr:colOff>25400</xdr:colOff>
                    <xdr:row>3</xdr:row>
                    <xdr:rowOff>38100</xdr:rowOff>
                  </from>
                  <to>
                    <xdr:col>10</xdr:col>
                    <xdr:colOff>38100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 Data</vt:lpstr>
      <vt:lpstr>Year 1</vt:lpstr>
      <vt:lpstr>Year 2</vt:lpstr>
      <vt:lpstr>Year 3</vt:lpstr>
      <vt:lpstr>Year 4</vt:lpstr>
      <vt:lpstr>Year 5</vt:lpstr>
      <vt:lpstr>Overview</vt:lpstr>
    </vt:vector>
  </TitlesOfParts>
  <Company>UNIV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Bambarola</dc:creator>
  <cp:lastModifiedBy>Natalie Canut</cp:lastModifiedBy>
  <cp:lastPrinted>2011-06-17T15:02:46Z</cp:lastPrinted>
  <dcterms:created xsi:type="dcterms:W3CDTF">2006-09-25T20:21:17Z</dcterms:created>
  <dcterms:modified xsi:type="dcterms:W3CDTF">2013-01-30T19:42:35Z</dcterms:modified>
</cp:coreProperties>
</file>